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15" windowWidth="12120" windowHeight="9120" tabRatio="607" activeTab="0"/>
  </bookViews>
  <sheets>
    <sheet name="DSM DIMENSIONING TOOL" sheetId="1" r:id="rId1"/>
    <sheet name="Instructions &amp; Notes" sheetId="2" r:id="rId2"/>
  </sheets>
  <definedNames/>
  <calcPr fullCalcOnLoad="1"/>
</workbook>
</file>

<file path=xl/comments1.xml><?xml version="1.0" encoding="utf-8"?>
<comments xmlns="http://schemas.openxmlformats.org/spreadsheetml/2006/main">
  <authors>
    <author>rallison</author>
  </authors>
  <commentList>
    <comment ref="A3" authorId="0">
      <text>
        <r>
          <rPr>
            <b/>
            <sz val="8"/>
            <rFont val="Tahoma"/>
            <family val="0"/>
          </rPr>
          <t>rallison:</t>
        </r>
        <r>
          <rPr>
            <sz val="8"/>
            <rFont val="Tahoma"/>
            <family val="0"/>
          </rPr>
          <t xml:space="preserve">
</t>
        </r>
        <r>
          <rPr>
            <sz val="7"/>
            <rFont val="Tahoma"/>
            <family val="2"/>
          </rPr>
          <t>This area serves to indicate (1) which features are active on the node, and (2) automatically allocates for DN Block and IMEI Block tables, since these are always included for these features.</t>
        </r>
      </text>
    </comment>
    <comment ref="D3" authorId="0">
      <text>
        <r>
          <rPr>
            <b/>
            <sz val="8"/>
            <rFont val="Tahoma"/>
            <family val="0"/>
          </rPr>
          <t>rallison:</t>
        </r>
        <r>
          <rPr>
            <sz val="8"/>
            <rFont val="Tahoma"/>
            <family val="0"/>
          </rPr>
          <t xml:space="preserve">
</t>
        </r>
        <r>
          <rPr>
            <sz val="7"/>
            <rFont val="Tahoma"/>
            <family val="2"/>
          </rPr>
          <t xml:space="preserve">In this area, first enter the data types and quantities already purchased for the node in the "Existing Purchased Quantity" column.  Next, enter the data types and quantities for the new number entries which are part of the new purchase in the "Additional Purchased Quantity" column.  Numbers are automatically converted into Millions.
NOTE: These are the quantites of numbers </t>
        </r>
        <r>
          <rPr>
            <u val="single"/>
            <sz val="7"/>
            <rFont val="Tahoma"/>
            <family val="2"/>
          </rPr>
          <t>purchased</t>
        </r>
        <r>
          <rPr>
            <sz val="7"/>
            <rFont val="Tahoma"/>
            <family val="2"/>
          </rPr>
          <t>, regardless of if they have been provisioned into the node or not.</t>
        </r>
      </text>
    </comment>
    <comment ref="D10" authorId="0">
      <text>
        <r>
          <rPr>
            <b/>
            <sz val="8"/>
            <rFont val="Tahoma"/>
            <family val="0"/>
          </rPr>
          <t>rallison:</t>
        </r>
        <r>
          <rPr>
            <sz val="8"/>
            <rFont val="Tahoma"/>
            <family val="0"/>
          </rPr>
          <t xml:space="preserve">
</t>
        </r>
        <r>
          <rPr>
            <sz val="7"/>
            <rFont val="Tahoma"/>
            <family val="2"/>
          </rPr>
          <t>(1)  If a node is running more than one feature which uses the same data type, the total quantity for both features must be entered.  For example, a node running both G-Port and INP will use both MSISDNs (for G-Port) and DNs (for INP).  Since both data types are E.164 numbers, the database treats them the same, and they have the same effect on DSM dimensioning.  Therefore, the total quantity of this data type is equal to the number of MSISDNs needed for G-Port plus the number of DNs needed for INP.
(2)  Note that both G-Flex and EIR use IMSI numbers.  G-Flex uses IMSIs only, while EIR can use both IMSIs and IMEIs.  With EIR, IMEIs are mandatory, but IMSIs are optional.  When dimensioning a system for EIR, the sales engineer must know whether or not the customer will use IMSIs with EIR, and how many IMSIs will be provisioned in the database, in addition to knowing how many IMEIs will be used.  The total number of IMSIs in the database is equal to the number of IMSIs used by EIR plus the number of IMSIs used by G-Flex.</t>
        </r>
      </text>
    </comment>
    <comment ref="I3" authorId="0">
      <text>
        <r>
          <rPr>
            <b/>
            <sz val="8"/>
            <rFont val="Tahoma"/>
            <family val="0"/>
          </rPr>
          <t>rallison:</t>
        </r>
        <r>
          <rPr>
            <sz val="8"/>
            <rFont val="Tahoma"/>
            <family val="0"/>
          </rPr>
          <t xml:space="preserve">
</t>
        </r>
        <r>
          <rPr>
            <sz val="7"/>
            <rFont val="Tahoma"/>
            <family val="2"/>
          </rPr>
          <t>The purpose of this area is to account for any tables which have been allocated but are no longer used.  Because of the way the DSM allocates memory, if even a single entry of a data type is provisioned, a certain amount of memory will be allocated.  This memory will remain allocated even if the data in question is subsequently deleted until the EPAP RTDB is reloaded.  This memory thus remains unusable by other data types unless a reload is performed.  Because the data may have been deleted, the "quantities" in Step 2 will remain at zero, but the table allocation must still be taken into account for proper DSM dimensioning.</t>
        </r>
      </text>
    </comment>
    <comment ref="A13" authorId="0">
      <text>
        <r>
          <rPr>
            <b/>
            <sz val="8"/>
            <rFont val="Tahoma"/>
            <family val="0"/>
          </rPr>
          <t>rallison:</t>
        </r>
        <r>
          <rPr>
            <sz val="8"/>
            <rFont val="Tahoma"/>
            <family val="0"/>
          </rPr>
          <t xml:space="preserve">
</t>
        </r>
        <r>
          <rPr>
            <sz val="7"/>
            <rFont val="Tahoma"/>
            <family val="2"/>
          </rPr>
          <t>The "90% Rule" means that when the number of requested entries exceeds 90% of the capacity of one size of DSM card, the next size card will be displayed as the minimum card required.  This is to provide some buffer so as not to sell a card that will almost immediately be obsolete.
If it is likely that a customer will be growing their database in the near future, it is recommended to use an even larger card than what is shown by this tool.  For example, if a customer is at 85% capacity of a 2GB card (as indicated in the "Percentage DSM Memory Allocated" cell in the "DSM Memory Utilization" column to the right of this cell), it would be advisable to move up to a 3GB card, even though this tool will display 2GB as the minimum requirement.</t>
        </r>
      </text>
    </comment>
    <comment ref="A20" authorId="0">
      <text>
        <r>
          <rPr>
            <b/>
            <sz val="8"/>
            <rFont val="Tahoma"/>
            <family val="0"/>
          </rPr>
          <t>rallison:</t>
        </r>
        <r>
          <rPr>
            <sz val="8"/>
            <rFont val="Tahoma"/>
            <family val="0"/>
          </rPr>
          <t xml:space="preserve">
</t>
        </r>
        <r>
          <rPr>
            <sz val="7"/>
            <rFont val="Tahoma"/>
            <family val="2"/>
          </rPr>
          <t>This area displays the maximum supported card for the data types and quantities provisioned, without the 90% Rule applied.  This is intended to give existing customers a view of how close they may be to exceeding the capacity of their current card configuration.  This should not be used for DSM dimensioning for a new sell.</t>
        </r>
      </text>
    </comment>
    <comment ref="G16" authorId="0">
      <text>
        <r>
          <rPr>
            <b/>
            <sz val="8"/>
            <rFont val="Tahoma"/>
            <family val="0"/>
          </rPr>
          <t>rallison:</t>
        </r>
        <r>
          <rPr>
            <sz val="8"/>
            <rFont val="Tahoma"/>
            <family val="0"/>
          </rPr>
          <t xml:space="preserve">
</t>
        </r>
        <r>
          <rPr>
            <sz val="7"/>
            <rFont val="Tahoma"/>
            <family val="2"/>
          </rPr>
          <t>This is a percentage of the number of entries actually provisioned in the node (as indicated in Step 2) divided by the total capacity of the DSM card indicated by the 90% Rule to the left.</t>
        </r>
      </text>
    </comment>
    <comment ref="G17" authorId="0">
      <text>
        <r>
          <rPr>
            <b/>
            <sz val="8"/>
            <rFont val="Tahoma"/>
            <family val="0"/>
          </rPr>
          <t>rallison:</t>
        </r>
        <r>
          <rPr>
            <sz val="8"/>
            <rFont val="Tahoma"/>
            <family val="0"/>
          </rPr>
          <t xml:space="preserve">
</t>
        </r>
        <r>
          <rPr>
            <sz val="7"/>
            <rFont val="Tahoma"/>
            <family val="2"/>
          </rPr>
          <t>This is a percentage of the amount of memory allocated on the DSM card divided by the total capacity of the DSM card indicated by the 90% Rule to the left.  This number will always be equal to or higher than the percentage of number entries used.</t>
        </r>
      </text>
    </comment>
    <comment ref="G23" authorId="0">
      <text>
        <r>
          <rPr>
            <b/>
            <sz val="8"/>
            <rFont val="Tahoma"/>
            <family val="0"/>
          </rPr>
          <t>rallison:</t>
        </r>
        <r>
          <rPr>
            <sz val="8"/>
            <rFont val="Tahoma"/>
            <family val="0"/>
          </rPr>
          <t xml:space="preserve">
</t>
        </r>
        <r>
          <rPr>
            <sz val="7"/>
            <rFont val="Tahoma"/>
            <family val="2"/>
          </rPr>
          <t>This is a percentage of the number of entries actually provisioned in the node (as indicated in Step 2) divided by the total capacity of the maximum DSM card indicated to the left.</t>
        </r>
      </text>
    </comment>
    <comment ref="G24" authorId="0">
      <text>
        <r>
          <rPr>
            <b/>
            <sz val="8"/>
            <rFont val="Tahoma"/>
            <family val="0"/>
          </rPr>
          <t>rallison:</t>
        </r>
        <r>
          <rPr>
            <sz val="8"/>
            <rFont val="Tahoma"/>
            <family val="0"/>
          </rPr>
          <t xml:space="preserve">
</t>
        </r>
        <r>
          <rPr>
            <sz val="7"/>
            <rFont val="Tahoma"/>
            <family val="2"/>
          </rPr>
          <t>This is a percentage of the amount of memory allocated on the DSM card divided by the total capacity of the maximum DSM card indicated to the left.  This number will always be equal to or higher than the percentage of number entries used.</t>
        </r>
      </text>
    </comment>
    <comment ref="A14" authorId="0">
      <text>
        <r>
          <rPr>
            <b/>
            <sz val="8"/>
            <rFont val="Tahoma"/>
            <family val="0"/>
          </rPr>
          <t>rallison:</t>
        </r>
        <r>
          <rPr>
            <sz val="8"/>
            <rFont val="Tahoma"/>
            <family val="0"/>
          </rPr>
          <t xml:space="preserve">
</t>
        </r>
        <r>
          <rPr>
            <sz val="7"/>
            <rFont val="Tahoma"/>
            <family val="2"/>
          </rPr>
          <t>DSM selection criteria are the following:
(1)  If amount of memory allocated (not numbers provisioned) is less than 90% card's capacity
(2) If total number of DB entries is less than 56M
(3) If total number of IMEI entries is less than 32M</t>
        </r>
      </text>
    </comment>
    <comment ref="A21" authorId="0">
      <text>
        <r>
          <rPr>
            <b/>
            <sz val="8"/>
            <rFont val="Tahoma"/>
            <family val="0"/>
          </rPr>
          <t>rallison:</t>
        </r>
        <r>
          <rPr>
            <sz val="8"/>
            <rFont val="Tahoma"/>
            <family val="0"/>
          </rPr>
          <t xml:space="preserve">
</t>
        </r>
        <r>
          <rPr>
            <sz val="7"/>
            <rFont val="Tahoma"/>
            <family val="2"/>
          </rPr>
          <t>DSM selection criteria are the following:
(1)  If amount of memory allocated (not numbers provisioned) is less than 100% card's capacity
(2) If total number of DB entries is less than 56M
(3) If total number of IMEI entries is less than 32M</t>
        </r>
      </text>
    </comment>
  </commentList>
</comments>
</file>

<file path=xl/sharedStrings.xml><?xml version="1.0" encoding="utf-8"?>
<sst xmlns="http://schemas.openxmlformats.org/spreadsheetml/2006/main" count="99" uniqueCount="89">
  <si>
    <t>Entitys</t>
  </si>
  <si>
    <t>DNs</t>
  </si>
  <si>
    <t>IMSIs</t>
  </si>
  <si>
    <t>IMEIs</t>
  </si>
  <si>
    <t>Table Allocation</t>
  </si>
  <si>
    <t>Bytes Allocated</t>
  </si>
  <si>
    <t>MB Allocted</t>
  </si>
  <si>
    <t>IMEI Blk</t>
  </si>
  <si>
    <t>DN Blk</t>
  </si>
  <si>
    <t>Total MB on Card</t>
  </si>
  <si>
    <t>DSM 1GB</t>
  </si>
  <si>
    <t>DSM 2GB</t>
  </si>
  <si>
    <t>DSM 3GB</t>
  </si>
  <si>
    <t>DSM 4GB</t>
  </si>
  <si>
    <t>Dbmm</t>
  </si>
  <si>
    <t>G-Port</t>
  </si>
  <si>
    <t>G-Flex</t>
  </si>
  <si>
    <t>INP</t>
  </si>
  <si>
    <t>EIR</t>
  </si>
  <si>
    <t>GSM Mig.</t>
  </si>
  <si>
    <t>Data Type</t>
  </si>
  <si>
    <t>DN Blocks</t>
  </si>
  <si>
    <t>IMEI Blocks</t>
  </si>
  <si>
    <t>IMEI</t>
  </si>
  <si>
    <t>STEP 1</t>
  </si>
  <si>
    <t>STEP 2</t>
  </si>
  <si>
    <t>Feature Status</t>
  </si>
  <si>
    <t>Check the appropriate box for each feature active on the node</t>
  </si>
  <si>
    <t>Existing Data Types</t>
  </si>
  <si>
    <t>Total Tables Needed</t>
  </si>
  <si>
    <t>TOTAL DB Entries</t>
  </si>
  <si>
    <t>Unused Tables</t>
  </si>
  <si>
    <t>Used Tables</t>
  </si>
  <si>
    <t>STEP 3*</t>
  </si>
  <si>
    <t>Have any IMSIs ever been provisioned?</t>
  </si>
  <si>
    <t>Have any MSISDNs ever been provisioned?</t>
  </si>
  <si>
    <t>Have any IMEIs ever been provisioned?</t>
  </si>
  <si>
    <r>
      <t>1</t>
    </r>
    <r>
      <rPr>
        <sz val="8"/>
        <rFont val="Arial"/>
        <family val="2"/>
      </rPr>
      <t xml:space="preserve"> MSISDN/DN/MDN count is the total for G-Port, INP, and GSM Mig feats
</t>
    </r>
    <r>
      <rPr>
        <vertAlign val="superscript"/>
        <sz val="8"/>
        <rFont val="Arial"/>
        <family val="2"/>
      </rPr>
      <t>2</t>
    </r>
    <r>
      <rPr>
        <sz val="8"/>
        <rFont val="Arial"/>
        <family val="2"/>
      </rPr>
      <t xml:space="preserve"> IMSI / MIN count is the total for G-Flex and EIR features</t>
    </r>
  </si>
  <si>
    <r>
      <t xml:space="preserve">MSISDN / DN / MDN </t>
    </r>
    <r>
      <rPr>
        <vertAlign val="superscript"/>
        <sz val="10"/>
        <rFont val="Arial"/>
        <family val="2"/>
      </rPr>
      <t>1</t>
    </r>
  </si>
  <si>
    <r>
      <t xml:space="preserve">IMSI / MIN </t>
    </r>
    <r>
      <rPr>
        <vertAlign val="superscript"/>
        <sz val="10"/>
        <rFont val="Arial"/>
        <family val="2"/>
      </rPr>
      <t>2</t>
    </r>
  </si>
  <si>
    <t>Percentage Number Entries Used</t>
  </si>
  <si>
    <t>Minimum DSM Card Required (90% Rule)</t>
  </si>
  <si>
    <r>
      <t xml:space="preserve">*Check this box if this data was ever provisioned, </t>
    </r>
    <r>
      <rPr>
        <u val="single"/>
        <sz val="8"/>
        <rFont val="Arial"/>
        <family val="2"/>
      </rPr>
      <t>even if</t>
    </r>
    <r>
      <rPr>
        <sz val="8"/>
        <rFont val="Arial"/>
        <family val="2"/>
      </rPr>
      <t>:
1. The associated Feature has never been turned on, or
2. The data was provisioned, but then deleted without reloading the EPAP RTDB</t>
    </r>
  </si>
  <si>
    <t>Percentage DSM Memory Allocated</t>
  </si>
  <si>
    <t>Allocated Memory (MB)</t>
  </si>
  <si>
    <t>DATA BELOW FOR ENGINEERING USE ONLY - DO NOT MODIFY!!!</t>
  </si>
  <si>
    <t>DSM Dimensioning Tool</t>
  </si>
  <si>
    <t xml:space="preserve">When opening the tool, make sure to select "Enable Macros" from pop up box. </t>
  </si>
  <si>
    <t>2a</t>
  </si>
  <si>
    <r>
      <t xml:space="preserve">TOTAL </t>
    </r>
    <r>
      <rPr>
        <b/>
        <u val="single"/>
        <sz val="10"/>
        <rFont val="Arial"/>
        <family val="2"/>
      </rPr>
      <t>Purchased</t>
    </r>
    <r>
      <rPr>
        <b/>
        <sz val="10"/>
        <rFont val="Arial"/>
        <family val="2"/>
      </rPr>
      <t xml:space="preserve"> Quantity</t>
    </r>
  </si>
  <si>
    <t>Step</t>
  </si>
  <si>
    <t>2b</t>
  </si>
  <si>
    <t>In "Step 1", check boxes next to each feature that has already been purchased by the customer, or is being quoted to the customer as part of the current sales activity.</t>
  </si>
  <si>
    <t>Instructions and Notes for Using DSM Dimensioning Tool</t>
  </si>
  <si>
    <t>INSTRUCTIONS</t>
  </si>
  <si>
    <t xml:space="preserve">In "Step 3", check the boxes next to any questions which are true.  These questions may need to be posed to the customer to know the answer.  </t>
  </si>
  <si>
    <t>NOTES</t>
  </si>
  <si>
    <t>After entry of the required data in Steps 1 to 3, this tool will output the following information:</t>
  </si>
  <si>
    <t>Field</t>
  </si>
  <si>
    <t>Explanation</t>
  </si>
  <si>
    <t>"Minimum DSM Card Required (90% Rule)"</t>
  </si>
  <si>
    <t>DSM Memory Utilization (90% Rule)</t>
  </si>
  <si>
    <t>DSM Memory Utilization (100% Occupancy)</t>
  </si>
  <si>
    <t>"DSM Memory Utilization (90% Rule)"</t>
  </si>
  <si>
    <t>"Allocated Memory (MB)"</t>
  </si>
  <si>
    <t xml:space="preserve">"Percentage Number Entries Used" </t>
  </si>
  <si>
    <t xml:space="preserve">"Percentage DSM Memory Allocated" </t>
  </si>
  <si>
    <t>Minimum Supported Card Size (100% Occupancy)</t>
  </si>
  <si>
    <t>"Minimum Supported Card Size 
(100% Occupancy)"</t>
  </si>
  <si>
    <t>"DSM Memory Utilization (100% Occupancy)"</t>
  </si>
  <si>
    <t>The amount of memory spaced occupied by the actual numbers being sold/quoted.</t>
  </si>
  <si>
    <t>The four sub-fields denoted below relate to the card size determined by applying the 90% rule.</t>
  </si>
  <si>
    <t>Purchased Data Quantity (MB)</t>
  </si>
  <si>
    <t>"Purchased Data Quantity (MB)"</t>
  </si>
  <si>
    <t>The amount of memory allocated by the DSM card.  The DSM allocates memory in large chunks, not on a entry-by-entry basis.  This number will always be equal to or higher than the amount of purchased data.</t>
  </si>
  <si>
    <t>This is the absolute minimum card size that will support the configuration at a 100% occupany figure.  This figure is derived based on the amount of memory that will be allocated by the DSM for the indicated number of entries being sold/quoted, NOT by the actual number of entries provisioned (the DSM allocates memory in large stepped "chunks", not on a number entry-by-number entry basis).  This figure should only be used for existing customers to determine how close they may be to the card limits - this figure should NOT be used to determine the card size for a new shipment/quote.</t>
  </si>
  <si>
    <t>The four sub-fields denoted below relate to the card size determined by 100% occupancy.</t>
  </si>
  <si>
    <t>This is a percentage of the amount of number of entries actually purchased for the node divided by the total  available capacity of the DSM card at 100% occupancy.</t>
  </si>
  <si>
    <t>This is a percentage of the amount of memory allocated on the DSM card divided by the total capacity of the DSM card at 100% occupancy.  This number will always be equal to or higher than the percentage of number entries used.</t>
  </si>
  <si>
    <t>This is a percentage of the amount of number of entries actually purchased for the node divided by the total  available capacity of the DSM card at 90% occupancy.</t>
  </si>
  <si>
    <t>This is a percentage of the amount of memory allocated on the DSM card divided by the total capacity of the DSM card at 90% occupancy.  This number will always be equal to or higher than the percentage of number entries used.</t>
  </si>
  <si>
    <r>
      <t xml:space="preserve">For initial shipments or shipments of new cards, this is the minimum size card that should be quoted.  </t>
    </r>
    <r>
      <rPr>
        <b/>
        <sz val="9"/>
        <rFont val="Arial"/>
        <family val="2"/>
      </rPr>
      <t>This is the main purpose and output of this tool.</t>
    </r>
    <r>
      <rPr>
        <sz val="9"/>
        <rFont val="Arial"/>
        <family val="2"/>
      </rPr>
      <t xml:space="preserve">  This figure is derived based on the amount of memory that will be allocated by the DSM for the indicated number of entries being sold/quoted, NOT by the actual number of entries provisioned (the DSM allocates memory in large stepped "chunks", not on a number entry-by-number entry basis).  This number is calculated based on a 90% occupancy figure to allow a buffer.  A larger card may be quoted, but in no case should a smaller card be quoted.</t>
    </r>
  </si>
  <si>
    <t>0a</t>
  </si>
  <si>
    <t>0b</t>
  </si>
  <si>
    <t>Refer to the embedded comments in the tool for more instructions and details - (cells with a red triangle in the upper right corner have embedded comments. To see the comment, move the mouse/cursor over the cell.  The comment will pop up)</t>
  </si>
  <si>
    <r>
      <t xml:space="preserve">Existing </t>
    </r>
    <r>
      <rPr>
        <b/>
        <u val="single"/>
        <sz val="10"/>
        <rFont val="Arial"/>
        <family val="2"/>
      </rPr>
      <t>Purchased</t>
    </r>
    <r>
      <rPr>
        <b/>
        <sz val="10"/>
        <rFont val="Arial"/>
        <family val="2"/>
      </rPr>
      <t xml:space="preserve"> 
Quantity </t>
    </r>
    <r>
      <rPr>
        <b/>
        <sz val="11"/>
        <color indexed="10"/>
        <rFont val="Arial"/>
        <family val="2"/>
      </rPr>
      <t>(Millions)</t>
    </r>
  </si>
  <si>
    <r>
      <t xml:space="preserve">Additional </t>
    </r>
    <r>
      <rPr>
        <b/>
        <u val="single"/>
        <sz val="10"/>
        <rFont val="Arial"/>
        <family val="2"/>
      </rPr>
      <t>Purchased</t>
    </r>
    <r>
      <rPr>
        <b/>
        <sz val="10"/>
        <rFont val="Arial"/>
        <family val="2"/>
      </rPr>
      <t xml:space="preserve"> 
Quantity </t>
    </r>
    <r>
      <rPr>
        <b/>
        <sz val="11"/>
        <color indexed="10"/>
        <rFont val="Arial"/>
        <family val="2"/>
      </rPr>
      <t>(Millions)</t>
    </r>
  </si>
  <si>
    <r>
      <t xml:space="preserve">In "Step 2", first enter the number of entries previously purchased by the customer.  This should be the number </t>
    </r>
    <r>
      <rPr>
        <u val="single"/>
        <sz val="9"/>
        <rFont val="Arial"/>
        <family val="2"/>
      </rPr>
      <t>purchased</t>
    </r>
    <r>
      <rPr>
        <sz val="9"/>
        <rFont val="Arial"/>
        <family val="2"/>
      </rPr>
      <t xml:space="preserve"> by the customer and available for their use.  This is not necessarily equal to the number of entries currently provisioned on the node.  Numbers will automatically be converted into Millions so only enter the first digits, i.e. to enter 31,000,000, simply enter "31" and the tool will convert.</t>
    </r>
  </si>
  <si>
    <t>In "Step 2", next enter the number of additional entries being purchased by or quoted to the customer as part of the current sales activity.  Again, numbers are automatically converted to Millions by the tool.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</si>
</sst>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23">
    <font>
      <sz val="10"/>
      <name val="Arial"/>
      <family val="0"/>
    </font>
    <font>
      <b/>
      <sz val="10"/>
      <name val="Arial"/>
      <family val="2"/>
    </font>
    <font>
      <b/>
      <sz val="14"/>
      <color indexed="9"/>
      <name val="Arial"/>
      <family val="2"/>
    </font>
    <font>
      <b/>
      <sz val="12"/>
      <color indexed="13"/>
      <name val="Arial"/>
      <family val="2"/>
    </font>
    <font>
      <sz val="8"/>
      <name val="Arial"/>
      <family val="2"/>
    </font>
    <font>
      <u val="single"/>
      <sz val="8"/>
      <name val="Arial"/>
      <family val="2"/>
    </font>
    <font>
      <sz val="9"/>
      <name val="Arial"/>
      <family val="2"/>
    </font>
    <font>
      <vertAlign val="superscript"/>
      <sz val="8"/>
      <name val="Arial"/>
      <family val="2"/>
    </font>
    <font>
      <vertAlign val="superscript"/>
      <sz val="10"/>
      <name val="Arial"/>
      <family val="2"/>
    </font>
    <font>
      <b/>
      <sz val="20"/>
      <color indexed="10"/>
      <name val="Arial"/>
      <family val="2"/>
    </font>
    <font>
      <b/>
      <sz val="14"/>
      <color indexed="10"/>
      <name val="Arial"/>
      <family val="2"/>
    </font>
    <font>
      <b/>
      <sz val="16"/>
      <name val="Arial"/>
      <family val="2"/>
    </font>
    <font>
      <sz val="8"/>
      <name val="Tahoma"/>
      <family val="0"/>
    </font>
    <font>
      <b/>
      <sz val="8"/>
      <name val="Tahoma"/>
      <family val="0"/>
    </font>
    <font>
      <sz val="7"/>
      <name val="Tahoma"/>
      <family val="2"/>
    </font>
    <font>
      <sz val="7"/>
      <name val="Arial"/>
      <family val="2"/>
    </font>
    <font>
      <b/>
      <sz val="9"/>
      <name val="Arial"/>
      <family val="2"/>
    </font>
    <font>
      <b/>
      <u val="single"/>
      <sz val="10"/>
      <name val="Arial"/>
      <family val="2"/>
    </font>
    <font>
      <u val="single"/>
      <sz val="9"/>
      <name val="Arial"/>
      <family val="2"/>
    </font>
    <font>
      <u val="single"/>
      <sz val="7"/>
      <name val="Tahoma"/>
      <family val="2"/>
    </font>
    <font>
      <b/>
      <sz val="12"/>
      <color indexed="9"/>
      <name val="Arial"/>
      <family val="2"/>
    </font>
    <font>
      <b/>
      <sz val="11"/>
      <color indexed="10"/>
      <name val="Arial"/>
      <family val="2"/>
    </font>
    <font>
      <b/>
      <sz val="8"/>
      <name val="Arial"/>
      <family val="2"/>
    </font>
  </fonts>
  <fills count="9">
    <fill>
      <patternFill/>
    </fill>
    <fill>
      <patternFill patternType="gray125"/>
    </fill>
    <fill>
      <patternFill patternType="solid">
        <fgColor indexed="22"/>
        <bgColor indexed="64"/>
      </patternFill>
    </fill>
    <fill>
      <patternFill patternType="gray0625">
        <bgColor indexed="22"/>
      </patternFill>
    </fill>
    <fill>
      <patternFill patternType="solid">
        <fgColor indexed="42"/>
        <bgColor indexed="64"/>
      </patternFill>
    </fill>
    <fill>
      <patternFill patternType="solid">
        <fgColor indexed="43"/>
        <bgColor indexed="64"/>
      </patternFill>
    </fill>
    <fill>
      <patternFill patternType="solid">
        <fgColor indexed="51"/>
        <bgColor indexed="64"/>
      </patternFill>
    </fill>
    <fill>
      <patternFill patternType="solid">
        <fgColor indexed="48"/>
        <bgColor indexed="64"/>
      </patternFill>
    </fill>
    <fill>
      <patternFill patternType="solid">
        <fgColor indexed="57"/>
        <bgColor indexed="64"/>
      </patternFill>
    </fill>
  </fills>
  <borders count="16">
    <border>
      <left/>
      <right/>
      <top/>
      <bottom/>
      <diagonal/>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8">
    <xf numFmtId="0" fontId="0" fillId="0" borderId="0" xfId="0" applyAlignment="1">
      <alignment/>
    </xf>
    <xf numFmtId="0" fontId="0" fillId="0" borderId="1" xfId="0" applyBorder="1" applyAlignment="1">
      <alignment/>
    </xf>
    <xf numFmtId="0" fontId="0" fillId="0" borderId="0" xfId="0" applyBorder="1" applyAlignment="1">
      <alignment/>
    </xf>
    <xf numFmtId="0" fontId="2" fillId="0" borderId="0" xfId="0" applyFont="1" applyFill="1" applyBorder="1" applyAlignment="1">
      <alignment horizontal="center"/>
    </xf>
    <xf numFmtId="0" fontId="0" fillId="2" borderId="2" xfId="0" applyFill="1" applyBorder="1" applyAlignment="1" applyProtection="1">
      <alignment horizontal="center"/>
      <protection hidden="1"/>
    </xf>
    <xf numFmtId="3" fontId="0" fillId="2" borderId="2" xfId="0" applyNumberFormat="1" applyFill="1" applyBorder="1" applyAlignment="1" applyProtection="1">
      <alignment horizontal="center"/>
      <protection hidden="1"/>
    </xf>
    <xf numFmtId="0" fontId="0" fillId="3" borderId="2" xfId="0" applyFill="1" applyBorder="1" applyAlignment="1" applyProtection="1">
      <alignment/>
      <protection hidden="1"/>
    </xf>
    <xf numFmtId="0" fontId="0" fillId="3" borderId="2" xfId="0" applyFill="1" applyBorder="1" applyAlignment="1" applyProtection="1">
      <alignment horizontal="center"/>
      <protection hidden="1"/>
    </xf>
    <xf numFmtId="3" fontId="0" fillId="3" borderId="2" xfId="0" applyNumberFormat="1" applyFill="1" applyBorder="1" applyAlignment="1" applyProtection="1">
      <alignment/>
      <protection hidden="1"/>
    </xf>
    <xf numFmtId="4" fontId="0" fillId="3" borderId="2" xfId="0" applyNumberFormat="1" applyFill="1" applyBorder="1" applyAlignment="1" applyProtection="1">
      <alignment/>
      <protection hidden="1"/>
    </xf>
    <xf numFmtId="0" fontId="1" fillId="3" borderId="2" xfId="0" applyFont="1" applyFill="1" applyBorder="1" applyAlignment="1" applyProtection="1">
      <alignment horizontal="center"/>
      <protection hidden="1"/>
    </xf>
    <xf numFmtId="0" fontId="0" fillId="0" borderId="1" xfId="0" applyBorder="1" applyAlignment="1" applyProtection="1">
      <alignment/>
      <protection locked="0"/>
    </xf>
    <xf numFmtId="0" fontId="0" fillId="0" borderId="0" xfId="0" applyBorder="1" applyAlignment="1" applyProtection="1">
      <alignment/>
      <protection locked="0"/>
    </xf>
    <xf numFmtId="0" fontId="3" fillId="0" borderId="0"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0" fontId="1" fillId="4" borderId="2" xfId="0" applyFont="1" applyFill="1" applyBorder="1" applyAlignment="1" applyProtection="1">
      <alignment horizontal="center" wrapText="1"/>
      <protection locked="0"/>
    </xf>
    <xf numFmtId="0" fontId="0" fillId="0" borderId="0" xfId="0" applyAlignment="1" applyProtection="1">
      <alignment/>
      <protection locked="0"/>
    </xf>
    <xf numFmtId="0" fontId="0" fillId="4" borderId="2" xfId="0" applyFill="1" applyBorder="1" applyAlignment="1" applyProtection="1">
      <alignment horizontal="center"/>
      <protection locked="0"/>
    </xf>
    <xf numFmtId="3" fontId="0" fillId="4" borderId="2" xfId="0" applyNumberFormat="1" applyFill="1" applyBorder="1" applyAlignment="1" applyProtection="1">
      <alignment horizontal="center"/>
      <protection locked="0"/>
    </xf>
    <xf numFmtId="3" fontId="1" fillId="4" borderId="2" xfId="0" applyNumberFormat="1"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0" fillId="0" borderId="0" xfId="0" applyFont="1" applyFill="1" applyBorder="1" applyAlignment="1">
      <alignment horizontal="center" vertical="center"/>
    </xf>
    <xf numFmtId="1" fontId="0" fillId="5" borderId="2" xfId="0" applyNumberFormat="1" applyFill="1" applyBorder="1" applyAlignment="1">
      <alignment horizontal="center"/>
    </xf>
    <xf numFmtId="10" fontId="0" fillId="5" borderId="2" xfId="0" applyNumberFormat="1" applyFill="1" applyBorder="1" applyAlignment="1">
      <alignment horizontal="center"/>
    </xf>
    <xf numFmtId="0" fontId="0" fillId="2" borderId="3" xfId="0" applyFill="1" applyBorder="1" applyAlignment="1" applyProtection="1">
      <alignment horizontal="center"/>
      <protection hidden="1"/>
    </xf>
    <xf numFmtId="3" fontId="0" fillId="2" borderId="3" xfId="0" applyNumberFormat="1" applyFill="1" applyBorder="1" applyAlignment="1" applyProtection="1">
      <alignment horizontal="center"/>
      <protection hidden="1"/>
    </xf>
    <xf numFmtId="0" fontId="16" fillId="0" borderId="0" xfId="0" applyFont="1" applyAlignment="1">
      <alignment horizontal="center" vertical="center"/>
    </xf>
    <xf numFmtId="0" fontId="6" fillId="0" borderId="0" xfId="0" applyFont="1" applyAlignment="1">
      <alignment vertical="center" wrapText="1"/>
    </xf>
    <xf numFmtId="0" fontId="16" fillId="5" borderId="2" xfId="0" applyFont="1" applyFill="1" applyBorder="1" applyAlignment="1">
      <alignment horizontal="center" vertical="center"/>
    </xf>
    <xf numFmtId="0" fontId="16" fillId="5" borderId="4" xfId="0" applyFont="1" applyFill="1" applyBorder="1" applyAlignment="1">
      <alignment horizontal="center" vertical="center"/>
    </xf>
    <xf numFmtId="0" fontId="16" fillId="5" borderId="3" xfId="0" applyFont="1" applyFill="1" applyBorder="1" applyAlignment="1">
      <alignment horizontal="center" vertical="center"/>
    </xf>
    <xf numFmtId="0" fontId="16" fillId="5" borderId="5" xfId="0" applyFont="1" applyFill="1" applyBorder="1" applyAlignment="1">
      <alignment horizontal="center" vertical="center"/>
    </xf>
    <xf numFmtId="0" fontId="6" fillId="4" borderId="2" xfId="0" applyFont="1" applyFill="1" applyBorder="1" applyAlignment="1">
      <alignment vertical="center" wrapText="1"/>
    </xf>
    <xf numFmtId="0" fontId="1" fillId="4" borderId="3" xfId="0" applyFont="1" applyFill="1" applyBorder="1" applyAlignment="1">
      <alignment horizontal="center" wrapText="1"/>
    </xf>
    <xf numFmtId="0" fontId="11" fillId="6" borderId="6" xfId="0" applyFont="1" applyFill="1" applyBorder="1" applyAlignment="1">
      <alignment horizontal="center" vertical="center"/>
    </xf>
    <xf numFmtId="0" fontId="11" fillId="6" borderId="7" xfId="0" applyFont="1" applyFill="1" applyBorder="1" applyAlignment="1">
      <alignment horizontal="center" vertical="center"/>
    </xf>
    <xf numFmtId="0" fontId="11" fillId="6" borderId="8"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11" xfId="0" applyFont="1" applyFill="1" applyBorder="1" applyAlignment="1">
      <alignment horizontal="center" vertical="center"/>
    </xf>
    <xf numFmtId="0" fontId="0" fillId="2" borderId="2" xfId="0" applyFill="1" applyBorder="1" applyAlignment="1" applyProtection="1">
      <alignment horizontal="center"/>
      <protection hidden="1"/>
    </xf>
    <xf numFmtId="0" fontId="0" fillId="5" borderId="2" xfId="0" applyFont="1" applyFill="1" applyBorder="1" applyAlignment="1">
      <alignment horizontal="center" vertical="center"/>
    </xf>
    <xf numFmtId="0" fontId="1" fillId="5" borderId="2" xfId="0" applyFont="1" applyFill="1" applyBorder="1" applyAlignment="1">
      <alignment horizontal="center"/>
    </xf>
    <xf numFmtId="0" fontId="0" fillId="5"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2" xfId="0" applyFont="1" applyFill="1" applyBorder="1" applyAlignment="1">
      <alignment horizontal="center" vertical="center"/>
    </xf>
    <xf numFmtId="0" fontId="11" fillId="5" borderId="2" xfId="0" applyFont="1" applyFill="1" applyBorder="1" applyAlignment="1">
      <alignment horizontal="center" vertical="center" wrapText="1"/>
    </xf>
    <xf numFmtId="0" fontId="10" fillId="5" borderId="2" xfId="0" applyFont="1" applyFill="1" applyBorder="1" applyAlignment="1">
      <alignment horizontal="center"/>
    </xf>
    <xf numFmtId="0" fontId="9" fillId="5" borderId="2" xfId="0" applyFont="1" applyFill="1" applyBorder="1" applyAlignment="1">
      <alignment horizontal="center" vertical="center" wrapText="1"/>
    </xf>
    <xf numFmtId="0" fontId="0" fillId="5" borderId="2" xfId="0" applyFill="1" applyBorder="1" applyAlignment="1">
      <alignment horizontal="center"/>
    </xf>
    <xf numFmtId="0" fontId="0" fillId="5" borderId="13" xfId="0" applyFont="1" applyFill="1" applyBorder="1" applyAlignment="1">
      <alignment horizontal="center" vertical="center"/>
    </xf>
    <xf numFmtId="0" fontId="0" fillId="5" borderId="14" xfId="0" applyFont="1" applyFill="1" applyBorder="1" applyAlignment="1">
      <alignment horizontal="center" vertical="center"/>
    </xf>
    <xf numFmtId="0" fontId="4" fillId="4" borderId="6" xfId="0" applyFont="1" applyFill="1" applyBorder="1" applyAlignment="1" applyProtection="1">
      <alignment horizontal="left" vertical="center" wrapText="1"/>
      <protection locked="0"/>
    </xf>
    <xf numFmtId="0" fontId="4" fillId="4" borderId="7" xfId="0" applyFont="1" applyFill="1" applyBorder="1" applyAlignment="1" applyProtection="1">
      <alignment horizontal="left" vertical="center" wrapText="1"/>
      <protection locked="0"/>
    </xf>
    <xf numFmtId="0" fontId="4" fillId="4" borderId="8" xfId="0" applyFont="1" applyFill="1" applyBorder="1" applyAlignment="1" applyProtection="1">
      <alignment horizontal="left" vertical="center" wrapText="1"/>
      <protection locked="0"/>
    </xf>
    <xf numFmtId="0" fontId="4" fillId="4" borderId="1"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15" xfId="0" applyFont="1" applyFill="1" applyBorder="1" applyAlignment="1" applyProtection="1">
      <alignment horizontal="left" vertical="center" wrapText="1"/>
      <protection locked="0"/>
    </xf>
    <xf numFmtId="0" fontId="4" fillId="4" borderId="9" xfId="0" applyFont="1" applyFill="1" applyBorder="1" applyAlignment="1" applyProtection="1">
      <alignment horizontal="left" vertical="center" wrapText="1"/>
      <protection locked="0"/>
    </xf>
    <xf numFmtId="0" fontId="4" fillId="4" borderId="10" xfId="0" applyFont="1" applyFill="1" applyBorder="1" applyAlignment="1" applyProtection="1">
      <alignment horizontal="left" vertical="center" wrapText="1"/>
      <protection locked="0"/>
    </xf>
    <xf numFmtId="0" fontId="4" fillId="4" borderId="11" xfId="0" applyFont="1" applyFill="1" applyBorder="1" applyAlignment="1" applyProtection="1">
      <alignment horizontal="left" vertical="center" wrapText="1"/>
      <protection locked="0"/>
    </xf>
    <xf numFmtId="0" fontId="15" fillId="4" borderId="6" xfId="0" applyFont="1" applyFill="1" applyBorder="1" applyAlignment="1" applyProtection="1">
      <alignment horizontal="center" vertical="center" wrapText="1"/>
      <protection locked="0"/>
    </xf>
    <xf numFmtId="0" fontId="4" fillId="4" borderId="8"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1" fillId="5" borderId="2" xfId="0" applyFont="1" applyFill="1" applyBorder="1" applyAlignment="1" applyProtection="1">
      <alignment horizontal="center" vertical="center"/>
      <protection locked="0"/>
    </xf>
    <xf numFmtId="3" fontId="1" fillId="5" borderId="2" xfId="0" applyNumberFormat="1" applyFont="1" applyFill="1" applyBorder="1" applyAlignment="1" applyProtection="1">
      <alignment horizontal="center" vertical="center"/>
      <protection locked="0"/>
    </xf>
    <xf numFmtId="0" fontId="7" fillId="4" borderId="2" xfId="0" applyFont="1" applyFill="1" applyBorder="1" applyAlignment="1" applyProtection="1">
      <alignment horizontal="left" vertical="top" wrapText="1"/>
      <protection locked="0"/>
    </xf>
    <xf numFmtId="0" fontId="4" fillId="4" borderId="2" xfId="0" applyFont="1" applyFill="1" applyBorder="1" applyAlignment="1" applyProtection="1">
      <alignment horizontal="left" vertical="top" wrapText="1"/>
      <protection locked="0"/>
    </xf>
    <xf numFmtId="0" fontId="2" fillId="7" borderId="2" xfId="0" applyFont="1" applyFill="1" applyBorder="1" applyAlignment="1" applyProtection="1">
      <alignment horizontal="center"/>
      <protection locked="0"/>
    </xf>
    <xf numFmtId="0" fontId="3" fillId="8" borderId="13" xfId="0" applyFont="1" applyFill="1" applyBorder="1" applyAlignment="1" applyProtection="1">
      <alignment horizontal="center"/>
      <protection locked="0"/>
    </xf>
    <xf numFmtId="0" fontId="3" fillId="8" borderId="12" xfId="0" applyFont="1" applyFill="1" applyBorder="1" applyAlignment="1" applyProtection="1">
      <alignment horizontal="center"/>
      <protection locked="0"/>
    </xf>
    <xf numFmtId="0" fontId="6" fillId="4" borderId="2" xfId="0" applyFont="1" applyFill="1" applyBorder="1" applyAlignment="1" applyProtection="1">
      <alignment horizontal="center"/>
      <protection locked="0"/>
    </xf>
    <xf numFmtId="0" fontId="3" fillId="8" borderId="9" xfId="0" applyFont="1" applyFill="1" applyBorder="1" applyAlignment="1" applyProtection="1">
      <alignment horizontal="center"/>
      <protection locked="0"/>
    </xf>
    <xf numFmtId="0" fontId="3" fillId="8" borderId="10" xfId="0" applyFont="1" applyFill="1" applyBorder="1" applyAlignment="1" applyProtection="1">
      <alignment horizontal="center"/>
      <protection locked="0"/>
    </xf>
    <xf numFmtId="0" fontId="3" fillId="8" borderId="2"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0" fontId="1" fillId="4" borderId="13"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1" fillId="5" borderId="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6" fillId="0" borderId="0" xfId="0" applyFont="1" applyAlignment="1">
      <alignment horizontal="center" vertical="center"/>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6" fillId="4" borderId="2" xfId="0" applyFont="1" applyFill="1" applyBorder="1" applyAlignment="1">
      <alignment horizontal="right" vertical="center" wrapText="1"/>
    </xf>
    <xf numFmtId="0" fontId="20" fillId="7" borderId="6" xfId="0" applyFont="1" applyFill="1" applyBorder="1" applyAlignment="1">
      <alignment horizontal="center" vertical="center" wrapText="1"/>
    </xf>
    <xf numFmtId="0" fontId="20" fillId="7" borderId="7" xfId="0" applyFont="1" applyFill="1" applyBorder="1" applyAlignment="1">
      <alignment horizontal="center" vertical="center" wrapText="1"/>
    </xf>
    <xf numFmtId="0" fontId="20" fillId="7" borderId="8" xfId="0"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6" fillId="5" borderId="13" xfId="0" applyFont="1" applyFill="1" applyBorder="1" applyAlignment="1">
      <alignment horizontal="left" vertical="center" wrapText="1"/>
    </xf>
    <xf numFmtId="0" fontId="6" fillId="5" borderId="12"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1.emf" /><Relationship Id="rId8"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xdr:row>
      <xdr:rowOff>19050</xdr:rowOff>
    </xdr:from>
    <xdr:to>
      <xdr:col>1</xdr:col>
      <xdr:colOff>485775</xdr:colOff>
      <xdr:row>4</xdr:row>
      <xdr:rowOff>171450</xdr:rowOff>
    </xdr:to>
    <xdr:pic>
      <xdr:nvPicPr>
        <xdr:cNvPr id="1" name="CheckBox1"/>
        <xdr:cNvPicPr preferRelativeResize="1">
          <a:picLocks noChangeAspect="1"/>
        </xdr:cNvPicPr>
      </xdr:nvPicPr>
      <xdr:blipFill>
        <a:blip r:embed="rId1"/>
        <a:stretch>
          <a:fillRect/>
        </a:stretch>
      </xdr:blipFill>
      <xdr:spPr>
        <a:xfrm>
          <a:off x="762000" y="1562100"/>
          <a:ext cx="476250" cy="152400"/>
        </a:xfrm>
        <a:prstGeom prst="rect">
          <a:avLst/>
        </a:prstGeom>
        <a:noFill/>
        <a:ln w="9525" cmpd="sng">
          <a:noFill/>
        </a:ln>
      </xdr:spPr>
    </xdr:pic>
    <xdr:clientData/>
  </xdr:twoCellAnchor>
  <xdr:twoCellAnchor editAs="oneCell">
    <xdr:from>
      <xdr:col>1</xdr:col>
      <xdr:colOff>9525</xdr:colOff>
      <xdr:row>5</xdr:row>
      <xdr:rowOff>9525</xdr:rowOff>
    </xdr:from>
    <xdr:to>
      <xdr:col>1</xdr:col>
      <xdr:colOff>466725</xdr:colOff>
      <xdr:row>5</xdr:row>
      <xdr:rowOff>180975</xdr:rowOff>
    </xdr:to>
    <xdr:pic>
      <xdr:nvPicPr>
        <xdr:cNvPr id="2" name="CheckBox2"/>
        <xdr:cNvPicPr preferRelativeResize="1">
          <a:picLocks noChangeAspect="1"/>
        </xdr:cNvPicPr>
      </xdr:nvPicPr>
      <xdr:blipFill>
        <a:blip r:embed="rId2"/>
        <a:stretch>
          <a:fillRect/>
        </a:stretch>
      </xdr:blipFill>
      <xdr:spPr>
        <a:xfrm>
          <a:off x="762000" y="1733550"/>
          <a:ext cx="457200" cy="171450"/>
        </a:xfrm>
        <a:prstGeom prst="rect">
          <a:avLst/>
        </a:prstGeom>
        <a:noFill/>
        <a:ln w="9525" cmpd="sng">
          <a:noFill/>
        </a:ln>
      </xdr:spPr>
    </xdr:pic>
    <xdr:clientData/>
  </xdr:twoCellAnchor>
  <xdr:twoCellAnchor editAs="oneCell">
    <xdr:from>
      <xdr:col>1</xdr:col>
      <xdr:colOff>9525</xdr:colOff>
      <xdr:row>6</xdr:row>
      <xdr:rowOff>19050</xdr:rowOff>
    </xdr:from>
    <xdr:to>
      <xdr:col>1</xdr:col>
      <xdr:colOff>447675</xdr:colOff>
      <xdr:row>6</xdr:row>
      <xdr:rowOff>152400</xdr:rowOff>
    </xdr:to>
    <xdr:pic>
      <xdr:nvPicPr>
        <xdr:cNvPr id="3" name="CheckBox3"/>
        <xdr:cNvPicPr preferRelativeResize="1">
          <a:picLocks noChangeAspect="1"/>
        </xdr:cNvPicPr>
      </xdr:nvPicPr>
      <xdr:blipFill>
        <a:blip r:embed="rId3"/>
        <a:stretch>
          <a:fillRect/>
        </a:stretch>
      </xdr:blipFill>
      <xdr:spPr>
        <a:xfrm>
          <a:off x="762000" y="1933575"/>
          <a:ext cx="438150" cy="133350"/>
        </a:xfrm>
        <a:prstGeom prst="rect">
          <a:avLst/>
        </a:prstGeom>
        <a:noFill/>
        <a:ln w="9525" cmpd="sng">
          <a:noFill/>
        </a:ln>
      </xdr:spPr>
    </xdr:pic>
    <xdr:clientData/>
  </xdr:twoCellAnchor>
  <xdr:twoCellAnchor editAs="oneCell">
    <xdr:from>
      <xdr:col>1</xdr:col>
      <xdr:colOff>9525</xdr:colOff>
      <xdr:row>7</xdr:row>
      <xdr:rowOff>28575</xdr:rowOff>
    </xdr:from>
    <xdr:to>
      <xdr:col>1</xdr:col>
      <xdr:colOff>466725</xdr:colOff>
      <xdr:row>7</xdr:row>
      <xdr:rowOff>152400</xdr:rowOff>
    </xdr:to>
    <xdr:pic>
      <xdr:nvPicPr>
        <xdr:cNvPr id="4" name="CheckBox4"/>
        <xdr:cNvPicPr preferRelativeResize="1">
          <a:picLocks noChangeAspect="1"/>
        </xdr:cNvPicPr>
      </xdr:nvPicPr>
      <xdr:blipFill>
        <a:blip r:embed="rId4"/>
        <a:stretch>
          <a:fillRect/>
        </a:stretch>
      </xdr:blipFill>
      <xdr:spPr>
        <a:xfrm>
          <a:off x="762000" y="2105025"/>
          <a:ext cx="457200" cy="123825"/>
        </a:xfrm>
        <a:prstGeom prst="rect">
          <a:avLst/>
        </a:prstGeom>
        <a:noFill/>
        <a:ln w="9525" cmpd="sng">
          <a:noFill/>
        </a:ln>
      </xdr:spPr>
    </xdr:pic>
    <xdr:clientData/>
  </xdr:twoCellAnchor>
  <xdr:twoCellAnchor editAs="oneCell">
    <xdr:from>
      <xdr:col>1</xdr:col>
      <xdr:colOff>9525</xdr:colOff>
      <xdr:row>8</xdr:row>
      <xdr:rowOff>28575</xdr:rowOff>
    </xdr:from>
    <xdr:to>
      <xdr:col>1</xdr:col>
      <xdr:colOff>466725</xdr:colOff>
      <xdr:row>8</xdr:row>
      <xdr:rowOff>152400</xdr:rowOff>
    </xdr:to>
    <xdr:pic>
      <xdr:nvPicPr>
        <xdr:cNvPr id="5" name="CheckBox5"/>
        <xdr:cNvPicPr preferRelativeResize="1">
          <a:picLocks noChangeAspect="1"/>
        </xdr:cNvPicPr>
      </xdr:nvPicPr>
      <xdr:blipFill>
        <a:blip r:embed="rId5"/>
        <a:stretch>
          <a:fillRect/>
        </a:stretch>
      </xdr:blipFill>
      <xdr:spPr>
        <a:xfrm>
          <a:off x="762000" y="2266950"/>
          <a:ext cx="457200" cy="123825"/>
        </a:xfrm>
        <a:prstGeom prst="rect">
          <a:avLst/>
        </a:prstGeom>
        <a:noFill/>
        <a:ln w="9525" cmpd="sng">
          <a:noFill/>
        </a:ln>
      </xdr:spPr>
    </xdr:pic>
    <xdr:clientData/>
  </xdr:twoCellAnchor>
  <xdr:twoCellAnchor editAs="oneCell">
    <xdr:from>
      <xdr:col>10</xdr:col>
      <xdr:colOff>28575</xdr:colOff>
      <xdr:row>4</xdr:row>
      <xdr:rowOff>19050</xdr:rowOff>
    </xdr:from>
    <xdr:to>
      <xdr:col>11</xdr:col>
      <xdr:colOff>9525</xdr:colOff>
      <xdr:row>4</xdr:row>
      <xdr:rowOff>152400</xdr:rowOff>
    </xdr:to>
    <xdr:pic>
      <xdr:nvPicPr>
        <xdr:cNvPr id="6" name="CheckBox6"/>
        <xdr:cNvPicPr preferRelativeResize="1">
          <a:picLocks noChangeAspect="1"/>
        </xdr:cNvPicPr>
      </xdr:nvPicPr>
      <xdr:blipFill>
        <a:blip r:embed="rId6"/>
        <a:stretch>
          <a:fillRect/>
        </a:stretch>
      </xdr:blipFill>
      <xdr:spPr>
        <a:xfrm>
          <a:off x="7343775" y="1562100"/>
          <a:ext cx="542925" cy="133350"/>
        </a:xfrm>
        <a:prstGeom prst="rect">
          <a:avLst/>
        </a:prstGeom>
        <a:noFill/>
        <a:ln w="9525" cmpd="sng">
          <a:noFill/>
        </a:ln>
      </xdr:spPr>
    </xdr:pic>
    <xdr:clientData/>
  </xdr:twoCellAnchor>
  <xdr:twoCellAnchor editAs="oneCell">
    <xdr:from>
      <xdr:col>10</xdr:col>
      <xdr:colOff>28575</xdr:colOff>
      <xdr:row>5</xdr:row>
      <xdr:rowOff>28575</xdr:rowOff>
    </xdr:from>
    <xdr:to>
      <xdr:col>10</xdr:col>
      <xdr:colOff>542925</xdr:colOff>
      <xdr:row>5</xdr:row>
      <xdr:rowOff>171450</xdr:rowOff>
    </xdr:to>
    <xdr:pic>
      <xdr:nvPicPr>
        <xdr:cNvPr id="7" name="CheckBox7"/>
        <xdr:cNvPicPr preferRelativeResize="1">
          <a:picLocks noChangeAspect="1"/>
        </xdr:cNvPicPr>
      </xdr:nvPicPr>
      <xdr:blipFill>
        <a:blip r:embed="rId7"/>
        <a:stretch>
          <a:fillRect/>
        </a:stretch>
      </xdr:blipFill>
      <xdr:spPr>
        <a:xfrm>
          <a:off x="7343775" y="1752600"/>
          <a:ext cx="514350" cy="142875"/>
        </a:xfrm>
        <a:prstGeom prst="rect">
          <a:avLst/>
        </a:prstGeom>
        <a:noFill/>
        <a:ln w="9525" cmpd="sng">
          <a:noFill/>
        </a:ln>
      </xdr:spPr>
    </xdr:pic>
    <xdr:clientData/>
  </xdr:twoCellAnchor>
  <xdr:twoCellAnchor editAs="oneCell">
    <xdr:from>
      <xdr:col>10</xdr:col>
      <xdr:colOff>28575</xdr:colOff>
      <xdr:row>6</xdr:row>
      <xdr:rowOff>19050</xdr:rowOff>
    </xdr:from>
    <xdr:to>
      <xdr:col>10</xdr:col>
      <xdr:colOff>533400</xdr:colOff>
      <xdr:row>6</xdr:row>
      <xdr:rowOff>152400</xdr:rowOff>
    </xdr:to>
    <xdr:pic>
      <xdr:nvPicPr>
        <xdr:cNvPr id="8" name="CheckBox8"/>
        <xdr:cNvPicPr preferRelativeResize="1">
          <a:picLocks noChangeAspect="1"/>
        </xdr:cNvPicPr>
      </xdr:nvPicPr>
      <xdr:blipFill>
        <a:blip r:embed="rId8"/>
        <a:stretch>
          <a:fillRect/>
        </a:stretch>
      </xdr:blipFill>
      <xdr:spPr>
        <a:xfrm>
          <a:off x="7343775" y="1933575"/>
          <a:ext cx="504825"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N40"/>
  <sheetViews>
    <sheetView tabSelected="1" workbookViewId="0" topLeftCell="A2">
      <selection activeCell="O29" sqref="O29"/>
    </sheetView>
  </sheetViews>
  <sheetFormatPr defaultColWidth="9.140625" defaultRowHeight="12.75"/>
  <cols>
    <col min="1" max="1" width="11.28125" style="0" customWidth="1"/>
    <col min="2" max="2" width="7.57421875" style="0" customWidth="1"/>
    <col min="3" max="3" width="2.8515625" style="0" customWidth="1"/>
    <col min="4" max="4" width="19.28125" style="0" customWidth="1"/>
    <col min="5" max="5" width="11.421875" style="0" customWidth="1"/>
    <col min="6" max="6" width="11.8515625" style="0" customWidth="1"/>
    <col min="7" max="7" width="11.57421875" style="0" customWidth="1"/>
    <col min="8" max="8" width="2.57421875" style="0" customWidth="1"/>
    <col min="9" max="9" width="17.421875" style="0" customWidth="1"/>
    <col min="10" max="10" width="13.8515625" style="0" customWidth="1"/>
    <col min="11" max="12" width="8.421875" style="0" customWidth="1"/>
  </cols>
  <sheetData>
    <row r="1" spans="1:12" ht="18">
      <c r="A1" s="71" t="s">
        <v>46</v>
      </c>
      <c r="B1" s="71"/>
      <c r="C1" s="71"/>
      <c r="D1" s="71"/>
      <c r="E1" s="71"/>
      <c r="F1" s="71"/>
      <c r="G1" s="71"/>
      <c r="H1" s="71"/>
      <c r="I1" s="71"/>
      <c r="J1" s="71"/>
      <c r="K1" s="71"/>
      <c r="L1" s="3"/>
    </row>
    <row r="2" spans="1:11" ht="12.75">
      <c r="A2" s="11"/>
      <c r="B2" s="12"/>
      <c r="C2" s="12"/>
      <c r="D2" s="12"/>
      <c r="E2" s="12"/>
      <c r="F2" s="12"/>
      <c r="G2" s="12"/>
      <c r="H2" s="12"/>
      <c r="I2" s="12"/>
      <c r="J2" s="12"/>
      <c r="K2" s="12"/>
    </row>
    <row r="3" spans="1:14" ht="15.75">
      <c r="A3" s="72" t="s">
        <v>24</v>
      </c>
      <c r="B3" s="73"/>
      <c r="C3" s="12"/>
      <c r="D3" s="75" t="s">
        <v>25</v>
      </c>
      <c r="E3" s="76"/>
      <c r="F3" s="76"/>
      <c r="G3" s="76"/>
      <c r="H3" s="13"/>
      <c r="I3" s="77" t="s">
        <v>33</v>
      </c>
      <c r="J3" s="77"/>
      <c r="K3" s="77"/>
      <c r="M3" s="2"/>
      <c r="N3" s="2"/>
    </row>
    <row r="4" spans="1:12" ht="75">
      <c r="A4" s="79" t="s">
        <v>26</v>
      </c>
      <c r="B4" s="80"/>
      <c r="C4" s="12"/>
      <c r="D4" s="14" t="s">
        <v>20</v>
      </c>
      <c r="E4" s="15" t="s">
        <v>85</v>
      </c>
      <c r="F4" s="15" t="s">
        <v>86</v>
      </c>
      <c r="G4" s="15" t="s">
        <v>49</v>
      </c>
      <c r="H4" s="16"/>
      <c r="I4" s="78" t="s">
        <v>28</v>
      </c>
      <c r="J4" s="78"/>
      <c r="K4" s="78"/>
      <c r="L4" s="2"/>
    </row>
    <row r="5" spans="1:12" ht="14.25">
      <c r="A5" s="17" t="s">
        <v>15</v>
      </c>
      <c r="B5" s="17" t="b">
        <v>1</v>
      </c>
      <c r="C5" s="12"/>
      <c r="D5" s="17" t="s">
        <v>38</v>
      </c>
      <c r="E5" s="18">
        <v>0</v>
      </c>
      <c r="F5" s="18">
        <v>0</v>
      </c>
      <c r="G5" s="19">
        <f>SUM(E5*1000000+F5*1000000)</f>
        <v>0</v>
      </c>
      <c r="H5" s="16"/>
      <c r="I5" s="74" t="s">
        <v>34</v>
      </c>
      <c r="J5" s="74"/>
      <c r="K5" s="17" t="b">
        <v>0</v>
      </c>
      <c r="L5" s="2"/>
    </row>
    <row r="6" spans="1:12" ht="15" customHeight="1">
      <c r="A6" s="17" t="s">
        <v>16</v>
      </c>
      <c r="B6" s="17" t="b">
        <v>1</v>
      </c>
      <c r="C6" s="12"/>
      <c r="D6" s="17" t="s">
        <v>39</v>
      </c>
      <c r="E6" s="18">
        <v>0</v>
      </c>
      <c r="F6" s="18">
        <v>0</v>
      </c>
      <c r="G6" s="19">
        <f>SUM(E6*1000000+F6*1000000)</f>
        <v>0</v>
      </c>
      <c r="H6" s="16"/>
      <c r="I6" s="74" t="s">
        <v>35</v>
      </c>
      <c r="J6" s="74"/>
      <c r="K6" s="17" t="b">
        <v>0</v>
      </c>
      <c r="L6" s="2"/>
    </row>
    <row r="7" spans="1:12" ht="12.75">
      <c r="A7" s="17" t="s">
        <v>17</v>
      </c>
      <c r="B7" s="17" t="b">
        <v>0</v>
      </c>
      <c r="C7" s="12"/>
      <c r="D7" s="17" t="s">
        <v>23</v>
      </c>
      <c r="E7" s="18">
        <v>0</v>
      </c>
      <c r="F7" s="18">
        <v>0</v>
      </c>
      <c r="G7" s="19">
        <f>SUM(E7*1000000+F7*1000000)</f>
        <v>0</v>
      </c>
      <c r="H7" s="16"/>
      <c r="I7" s="74" t="s">
        <v>36</v>
      </c>
      <c r="J7" s="74"/>
      <c r="K7" s="17" t="b">
        <v>1</v>
      </c>
      <c r="L7" s="2"/>
    </row>
    <row r="8" spans="1:14" ht="12.75">
      <c r="A8" s="17" t="s">
        <v>18</v>
      </c>
      <c r="B8" s="17" t="b">
        <v>1</v>
      </c>
      <c r="C8" s="12"/>
      <c r="D8" s="67" t="s">
        <v>30</v>
      </c>
      <c r="E8" s="67"/>
      <c r="F8" s="68">
        <f>SUM(G5:G7)</f>
        <v>0</v>
      </c>
      <c r="G8" s="68"/>
      <c r="H8" s="20"/>
      <c r="I8" s="54" t="s">
        <v>42</v>
      </c>
      <c r="J8" s="55"/>
      <c r="K8" s="56"/>
      <c r="M8" s="2"/>
      <c r="N8" s="2"/>
    </row>
    <row r="9" spans="1:11" ht="13.5" customHeight="1">
      <c r="A9" s="17" t="s">
        <v>19</v>
      </c>
      <c r="B9" s="17" t="b">
        <v>0</v>
      </c>
      <c r="C9" s="12"/>
      <c r="D9" s="67"/>
      <c r="E9" s="67"/>
      <c r="F9" s="68"/>
      <c r="G9" s="68"/>
      <c r="H9" s="20"/>
      <c r="I9" s="57"/>
      <c r="J9" s="58"/>
      <c r="K9" s="59"/>
    </row>
    <row r="10" spans="1:11" ht="12.75" customHeight="1">
      <c r="A10" s="63" t="s">
        <v>27</v>
      </c>
      <c r="B10" s="64"/>
      <c r="C10" s="21"/>
      <c r="D10" s="69" t="s">
        <v>37</v>
      </c>
      <c r="E10" s="70"/>
      <c r="F10" s="70"/>
      <c r="G10" s="70"/>
      <c r="H10" s="21"/>
      <c r="I10" s="57"/>
      <c r="J10" s="58"/>
      <c r="K10" s="59"/>
    </row>
    <row r="11" spans="1:11" ht="12.75" customHeight="1">
      <c r="A11" s="65"/>
      <c r="B11" s="66"/>
      <c r="C11" s="16"/>
      <c r="D11" s="70"/>
      <c r="E11" s="70"/>
      <c r="F11" s="70"/>
      <c r="G11" s="70"/>
      <c r="H11" s="16"/>
      <c r="I11" s="60"/>
      <c r="J11" s="61"/>
      <c r="K11" s="62"/>
    </row>
    <row r="12" spans="6:12" ht="12.75">
      <c r="F12" s="2"/>
      <c r="L12" s="2"/>
    </row>
    <row r="13" spans="1:12" ht="18">
      <c r="A13" s="49" t="s">
        <v>41</v>
      </c>
      <c r="B13" s="49"/>
      <c r="C13" s="49"/>
      <c r="D13" s="49"/>
      <c r="E13" s="49"/>
      <c r="F13" s="49"/>
      <c r="G13" s="45" t="s">
        <v>61</v>
      </c>
      <c r="H13" s="46"/>
      <c r="I13" s="46"/>
      <c r="J13" s="46"/>
      <c r="K13" s="47"/>
      <c r="L13" s="2"/>
    </row>
    <row r="14" spans="1:12" ht="12.75">
      <c r="A14" s="50" t="str">
        <f>IF(AND(G40&lt;K32,F8&lt;56000001,G7&lt;32000001),I32,IF(AND(G40&lt;K33,F8&lt;56000001,G7&lt;32000001),I33,IF(AND(G40&lt;K34,F8&lt;56000001,G7&lt;32000001),I34,IF(AND(G40&lt;K35,F8&lt;56000001,G7&lt;32000001),I35,"CONFIGURATION NOT SUPPORTED!!"))))</f>
        <v>DSM 1GB</v>
      </c>
      <c r="B14" s="50"/>
      <c r="C14" s="50"/>
      <c r="D14" s="50"/>
      <c r="E14" s="50"/>
      <c r="F14" s="50"/>
      <c r="G14" s="42" t="s">
        <v>72</v>
      </c>
      <c r="H14" s="42"/>
      <c r="I14" s="42"/>
      <c r="J14" s="42"/>
      <c r="K14" s="23">
        <f>SUM((((G5+G6)*40)+(G7*32))/1024/1024)</f>
        <v>0</v>
      </c>
      <c r="L14" s="2"/>
    </row>
    <row r="15" spans="1:12" ht="12.75">
      <c r="A15" s="50"/>
      <c r="B15" s="50"/>
      <c r="C15" s="50"/>
      <c r="D15" s="50"/>
      <c r="E15" s="50"/>
      <c r="F15" s="50"/>
      <c r="G15" s="52" t="s">
        <v>44</v>
      </c>
      <c r="H15" s="53"/>
      <c r="I15" s="53"/>
      <c r="J15" s="44"/>
      <c r="K15" s="23">
        <f>G40</f>
        <v>69.04621124267578</v>
      </c>
      <c r="L15" s="2"/>
    </row>
    <row r="16" spans="1:12" ht="12.75">
      <c r="A16" s="50"/>
      <c r="B16" s="50"/>
      <c r="C16" s="50"/>
      <c r="D16" s="50"/>
      <c r="E16" s="50"/>
      <c r="F16" s="50"/>
      <c r="G16" s="42" t="s">
        <v>40</v>
      </c>
      <c r="H16" s="42"/>
      <c r="I16" s="42"/>
      <c r="J16" s="42"/>
      <c r="K16" s="24">
        <f>IF(A14="DSM 1GB",K14/J32,IF(A14="DSM 2GB",K14/J33,IF(A14="DSM 3GB",K14/J34,IF(A14="DSM 4GB",K14/J35))))</f>
        <v>0</v>
      </c>
      <c r="L16" s="2"/>
    </row>
    <row r="17" spans="1:14" ht="12.75">
      <c r="A17" s="50"/>
      <c r="B17" s="50"/>
      <c r="C17" s="50"/>
      <c r="D17" s="50"/>
      <c r="E17" s="50"/>
      <c r="F17" s="50"/>
      <c r="G17" s="51" t="s">
        <v>43</v>
      </c>
      <c r="H17" s="51"/>
      <c r="I17" s="51"/>
      <c r="J17" s="51"/>
      <c r="K17" s="24">
        <f>IF(A14="DSM 1GB",G40/J32,IF(A14="DSM 2GB",G40/J33,IF(A14="DSM 3GB",G40/J34,IF(A14="DSM 4GB",G40/J35))))</f>
        <v>0.08587837219238281</v>
      </c>
      <c r="L17" s="2"/>
      <c r="M17" s="2"/>
      <c r="N17" s="2"/>
    </row>
    <row r="18" spans="11:13" ht="12.75">
      <c r="K18" s="2"/>
      <c r="L18" s="2"/>
      <c r="M18" s="2"/>
    </row>
    <row r="19" ht="10.5" customHeight="1">
      <c r="K19" s="2"/>
    </row>
    <row r="20" spans="1:11" ht="15" customHeight="1">
      <c r="A20" s="43" t="s">
        <v>67</v>
      </c>
      <c r="B20" s="43"/>
      <c r="C20" s="43"/>
      <c r="D20" s="43"/>
      <c r="E20" s="43"/>
      <c r="F20" s="43"/>
      <c r="G20" s="45" t="s">
        <v>62</v>
      </c>
      <c r="H20" s="46"/>
      <c r="I20" s="46"/>
      <c r="J20" s="46"/>
      <c r="K20" s="47"/>
    </row>
    <row r="21" spans="1:11" ht="12.75" customHeight="1">
      <c r="A21" s="48" t="str">
        <f>IF(AND(G40&lt;J32,F8&lt;56000001,G7&lt;32000001),I32,IF(AND(G40&lt;J33,F8&lt;56000001,G7&lt;32000001),I33,IF(AND(G40&lt;J34,F8&lt;56000001,G7&lt;32000001),I34,IF(AND(G40&lt;J35,F8&lt;56000001,G7&lt;32000001),I35,"CONFIGURATION NOT SUPPORTED!!"))))</f>
        <v>DSM 1GB</v>
      </c>
      <c r="B21" s="48"/>
      <c r="C21" s="48"/>
      <c r="D21" s="48"/>
      <c r="E21" s="48"/>
      <c r="F21" s="48"/>
      <c r="G21" s="44" t="s">
        <v>72</v>
      </c>
      <c r="H21" s="42"/>
      <c r="I21" s="42"/>
      <c r="J21" s="42"/>
      <c r="K21" s="23">
        <f>SUM((((G5+G6)*40)+(G7*32))/1024/1024)</f>
        <v>0</v>
      </c>
    </row>
    <row r="22" spans="1:11" ht="12.75" customHeight="1">
      <c r="A22" s="48"/>
      <c r="B22" s="48"/>
      <c r="C22" s="48"/>
      <c r="D22" s="48"/>
      <c r="E22" s="48"/>
      <c r="F22" s="48"/>
      <c r="G22" s="52" t="s">
        <v>44</v>
      </c>
      <c r="H22" s="53"/>
      <c r="I22" s="53"/>
      <c r="J22" s="44"/>
      <c r="K22" s="23">
        <f>G40</f>
        <v>69.04621124267578</v>
      </c>
    </row>
    <row r="23" spans="1:12" ht="12.75">
      <c r="A23" s="48"/>
      <c r="B23" s="48"/>
      <c r="C23" s="48"/>
      <c r="D23" s="48"/>
      <c r="E23" s="48"/>
      <c r="F23" s="48"/>
      <c r="G23" s="44" t="s">
        <v>40</v>
      </c>
      <c r="H23" s="42"/>
      <c r="I23" s="42"/>
      <c r="J23" s="42"/>
      <c r="K23" s="24">
        <f>IF(A21="DSM 1GB",K21/J32,IF(A21="DSM 2GB",K21/J33,IF(A21="DSM 3GB",K21/J34,IF(A21="DSM 4GB",K21/J35))))</f>
        <v>0</v>
      </c>
      <c r="L23" s="2"/>
    </row>
    <row r="24" spans="1:12" ht="12.75">
      <c r="A24" s="48"/>
      <c r="B24" s="48"/>
      <c r="C24" s="48"/>
      <c r="D24" s="48"/>
      <c r="E24" s="48"/>
      <c r="F24" s="48"/>
      <c r="G24" s="42" t="s">
        <v>43</v>
      </c>
      <c r="H24" s="42"/>
      <c r="I24" s="42"/>
      <c r="J24" s="42"/>
      <c r="K24" s="24">
        <f>IF(A21="DSM 1GB",G40/J32,IF(A21="DSM 2GB",G40/J33,IF(A21="DSM 3GB",G40/J34,IF(A21="DSM 4GB",G40/J35))))</f>
        <v>0.08587837219238281</v>
      </c>
      <c r="L24" s="2"/>
    </row>
    <row r="25" spans="1:12" ht="12.75">
      <c r="A25" s="1"/>
      <c r="B25" s="2"/>
      <c r="C25" s="2"/>
      <c r="D25" s="2"/>
      <c r="E25" s="2"/>
      <c r="F25" s="2"/>
      <c r="G25" s="22"/>
      <c r="H25" s="2"/>
      <c r="I25" s="2"/>
      <c r="J25" s="2"/>
      <c r="K25" s="2"/>
      <c r="L25" s="2"/>
    </row>
    <row r="26" spans="1:12" ht="12.75">
      <c r="A26" s="1"/>
      <c r="B26" s="2"/>
      <c r="C26" s="2"/>
      <c r="D26" s="2"/>
      <c r="E26" s="2"/>
      <c r="F26" s="2"/>
      <c r="G26" s="22"/>
      <c r="H26" s="2"/>
      <c r="I26" s="2"/>
      <c r="J26" s="2"/>
      <c r="K26" s="2"/>
      <c r="L26" s="2"/>
    </row>
    <row r="27" spans="1:12" ht="12.75">
      <c r="A27" s="1"/>
      <c r="B27" s="2"/>
      <c r="C27" s="2"/>
      <c r="D27" s="2"/>
      <c r="E27" s="2"/>
      <c r="F27" s="2"/>
      <c r="G27" s="22"/>
      <c r="H27" s="2"/>
      <c r="I27" s="2"/>
      <c r="J27" s="2"/>
      <c r="K27" s="2"/>
      <c r="L27" s="2"/>
    </row>
    <row r="28" spans="1:12" ht="12.75">
      <c r="A28" s="35" t="s">
        <v>45</v>
      </c>
      <c r="B28" s="36"/>
      <c r="C28" s="36"/>
      <c r="D28" s="36"/>
      <c r="E28" s="36"/>
      <c r="F28" s="36"/>
      <c r="G28" s="36"/>
      <c r="H28" s="36"/>
      <c r="I28" s="36"/>
      <c r="J28" s="36"/>
      <c r="K28" s="37"/>
      <c r="L28" s="2"/>
    </row>
    <row r="29" spans="1:12" ht="12.75">
      <c r="A29" s="38"/>
      <c r="B29" s="39"/>
      <c r="C29" s="39"/>
      <c r="D29" s="39"/>
      <c r="E29" s="39"/>
      <c r="F29" s="39"/>
      <c r="G29" s="39"/>
      <c r="H29" s="39"/>
      <c r="I29" s="39"/>
      <c r="J29" s="39"/>
      <c r="K29" s="40"/>
      <c r="L29" s="2"/>
    </row>
    <row r="30" spans="1:12" ht="12.75">
      <c r="A30" s="25" t="s">
        <v>21</v>
      </c>
      <c r="B30" s="26">
        <f>IF(B5=TRUE,50000,IF(B7=TRUE,50000,IF(B9=TRUE,50000,0)))</f>
        <v>50000</v>
      </c>
      <c r="C30" s="41"/>
      <c r="D30" s="41"/>
      <c r="E30" s="41"/>
      <c r="F30" s="41"/>
      <c r="G30" s="41"/>
      <c r="H30" s="41"/>
      <c r="I30" s="41"/>
      <c r="J30" s="41"/>
      <c r="K30" s="41"/>
      <c r="L30" s="2"/>
    </row>
    <row r="31" spans="1:12" ht="12.75">
      <c r="A31" s="4" t="s">
        <v>22</v>
      </c>
      <c r="B31" s="5">
        <f>IF(B8=TRUE,50000,0)</f>
        <v>50000</v>
      </c>
      <c r="C31" s="41"/>
      <c r="D31" s="41"/>
      <c r="E31" s="41"/>
      <c r="F31" s="41"/>
      <c r="G31" s="41"/>
      <c r="H31" s="41"/>
      <c r="I31" s="41"/>
      <c r="J31" s="41"/>
      <c r="K31" s="41"/>
      <c r="L31" s="2"/>
    </row>
    <row r="32" spans="1:11" ht="12.75">
      <c r="A32" s="6"/>
      <c r="B32" s="7" t="s">
        <v>4</v>
      </c>
      <c r="C32" s="7" t="s">
        <v>31</v>
      </c>
      <c r="D32" s="7" t="s">
        <v>32</v>
      </c>
      <c r="E32" s="7" t="s">
        <v>29</v>
      </c>
      <c r="F32" s="7" t="s">
        <v>5</v>
      </c>
      <c r="G32" s="7" t="s">
        <v>6</v>
      </c>
      <c r="H32" s="6"/>
      <c r="I32" s="7" t="s">
        <v>10</v>
      </c>
      <c r="J32" s="7">
        <v>804</v>
      </c>
      <c r="K32" s="7">
        <f>(0.9*J32)</f>
        <v>723.6</v>
      </c>
    </row>
    <row r="33" spans="1:11" ht="12.75">
      <c r="A33" s="6" t="s">
        <v>14</v>
      </c>
      <c r="B33" s="8">
        <v>100</v>
      </c>
      <c r="C33" s="6">
        <v>1</v>
      </c>
      <c r="D33" s="6">
        <v>1</v>
      </c>
      <c r="E33" s="6">
        <f>D33</f>
        <v>1</v>
      </c>
      <c r="F33" s="8">
        <f>+E33*B33*20</f>
        <v>2000</v>
      </c>
      <c r="G33" s="9">
        <f aca="true" t="shared" si="0" ref="G33:G39">+F33/1024/1024</f>
        <v>0.0019073486328125</v>
      </c>
      <c r="H33" s="10"/>
      <c r="I33" s="7" t="s">
        <v>11</v>
      </c>
      <c r="J33" s="7">
        <f>J32+1024</f>
        <v>1828</v>
      </c>
      <c r="K33" s="7">
        <f>(0.9*J33)</f>
        <v>1645.2</v>
      </c>
    </row>
    <row r="34" spans="1:11" ht="12.75">
      <c r="A34" s="6" t="s">
        <v>0</v>
      </c>
      <c r="B34" s="8">
        <v>50001</v>
      </c>
      <c r="C34" s="6">
        <v>1</v>
      </c>
      <c r="D34" s="6">
        <v>1</v>
      </c>
      <c r="E34" s="6">
        <f>D34</f>
        <v>1</v>
      </c>
      <c r="F34" s="8">
        <f>+E34*B34*76</f>
        <v>3800076</v>
      </c>
      <c r="G34" s="9">
        <f t="shared" si="0"/>
        <v>3.624034881591797</v>
      </c>
      <c r="H34" s="10">
        <f>IF(D34&gt;1,"Error","")</f>
      </c>
      <c r="I34" s="7" t="s">
        <v>12</v>
      </c>
      <c r="J34" s="7">
        <f>J33+1024</f>
        <v>2852</v>
      </c>
      <c r="K34" s="7">
        <f>(0.9*J34)</f>
        <v>2566.8</v>
      </c>
    </row>
    <row r="35" spans="1:11" ht="12.75">
      <c r="A35" s="6" t="s">
        <v>1</v>
      </c>
      <c r="B35" s="8">
        <v>6000001</v>
      </c>
      <c r="C35" s="6">
        <f>IF(K6=TRUE,1,0)</f>
        <v>0</v>
      </c>
      <c r="D35" s="6">
        <f>+ROUNDUP(G5/B35,0)</f>
        <v>0</v>
      </c>
      <c r="E35" s="6">
        <f>IF(D35=0,C35,D35)</f>
        <v>0</v>
      </c>
      <c r="F35" s="8">
        <f>+E35*B35*40</f>
        <v>0</v>
      </c>
      <c r="G35" s="9">
        <f>+F35/1024/1024</f>
        <v>0</v>
      </c>
      <c r="H35" s="10">
        <f>IF(D35&gt;16,"Error","")</f>
      </c>
      <c r="I35" s="7" t="s">
        <v>13</v>
      </c>
      <c r="J35" s="7">
        <f>J34+1024</f>
        <v>3876</v>
      </c>
      <c r="K35" s="7">
        <f>(0.9*J35)</f>
        <v>3488.4</v>
      </c>
    </row>
    <row r="36" spans="1:11" ht="12.75">
      <c r="A36" s="6" t="s">
        <v>8</v>
      </c>
      <c r="B36" s="8">
        <v>50001</v>
      </c>
      <c r="C36" s="6">
        <v>0</v>
      </c>
      <c r="D36" s="6">
        <f>+ROUNDUP(B30/B36,0)</f>
        <v>1</v>
      </c>
      <c r="E36" s="6">
        <f>D36</f>
        <v>1</v>
      </c>
      <c r="F36" s="8">
        <f>+E36*B36*52</f>
        <v>2600052</v>
      </c>
      <c r="G36" s="9">
        <f t="shared" si="0"/>
        <v>2.479602813720703</v>
      </c>
      <c r="H36" s="10">
        <f>IF(D36&gt;1,"Error","")</f>
      </c>
      <c r="I36" s="6"/>
      <c r="J36" s="6"/>
      <c r="K36" s="6"/>
    </row>
    <row r="37" spans="1:11" ht="12.75">
      <c r="A37" s="6" t="s">
        <v>2</v>
      </c>
      <c r="B37" s="8">
        <v>7500001</v>
      </c>
      <c r="C37" s="6">
        <f>IF(K5=TRUE,1,0)</f>
        <v>0</v>
      </c>
      <c r="D37" s="6">
        <f>ROUNDUP(G6/B37,0)</f>
        <v>0</v>
      </c>
      <c r="E37" s="6">
        <f>IF(D37=0,C37,D37)</f>
        <v>0</v>
      </c>
      <c r="F37" s="8">
        <f>+E37*B37*40</f>
        <v>0</v>
      </c>
      <c r="G37" s="9">
        <f t="shared" si="0"/>
        <v>0</v>
      </c>
      <c r="H37" s="10">
        <f>IF(D37&gt;16,"Error","")</f>
      </c>
      <c r="I37" s="6"/>
      <c r="J37" s="6"/>
      <c r="K37" s="6"/>
    </row>
    <row r="38" spans="1:11" ht="12.75">
      <c r="A38" s="6" t="s">
        <v>3</v>
      </c>
      <c r="B38" s="8">
        <v>2000001</v>
      </c>
      <c r="C38" s="6">
        <f>IF(K7=TRUE,1,0)</f>
        <v>1</v>
      </c>
      <c r="D38" s="6">
        <f>ROUNDUP(G7/B38,0)</f>
        <v>0</v>
      </c>
      <c r="E38" s="6">
        <f>IF(D38=0,C38,D38)</f>
        <v>1</v>
      </c>
      <c r="F38" s="8">
        <f>+E38*B38*32</f>
        <v>64000032</v>
      </c>
      <c r="G38" s="9">
        <f t="shared" si="0"/>
        <v>61.035186767578125</v>
      </c>
      <c r="H38" s="10">
        <f>IF(D38&gt;16,"Error","")</f>
      </c>
      <c r="I38" s="6"/>
      <c r="J38" s="6"/>
      <c r="K38" s="6"/>
    </row>
    <row r="39" spans="1:11" ht="12.75">
      <c r="A39" s="6" t="s">
        <v>7</v>
      </c>
      <c r="B39" s="8">
        <v>50001</v>
      </c>
      <c r="C39" s="6">
        <v>0</v>
      </c>
      <c r="D39" s="6">
        <f>+ROUNDUP(B31/B39,0)</f>
        <v>1</v>
      </c>
      <c r="E39" s="6">
        <f>D39</f>
        <v>1</v>
      </c>
      <c r="F39" s="8">
        <f>+E39*B39*40</f>
        <v>2000040</v>
      </c>
      <c r="G39" s="9">
        <f t="shared" si="0"/>
        <v>1.9073867797851562</v>
      </c>
      <c r="H39" s="10">
        <f>IF(D39&gt;1,"Error","")</f>
      </c>
      <c r="I39" s="6"/>
      <c r="J39" s="6"/>
      <c r="K39" s="6"/>
    </row>
    <row r="40" spans="1:11" ht="12.75">
      <c r="A40" s="6"/>
      <c r="B40" s="6"/>
      <c r="C40" s="6"/>
      <c r="D40" s="6" t="s">
        <v>9</v>
      </c>
      <c r="E40" s="6"/>
      <c r="F40" s="8">
        <f>SUM(F34:F39)</f>
        <v>72400200</v>
      </c>
      <c r="G40" s="9">
        <f>SUM(G34:G39)</f>
        <v>69.04621124267578</v>
      </c>
      <c r="H40" s="10">
        <f>LOOKUP("Error",H34:H39)</f>
      </c>
      <c r="I40" s="6"/>
      <c r="J40" s="6"/>
      <c r="K40" s="6"/>
    </row>
  </sheetData>
  <sheetProtection password="C7E3" sheet="1" objects="1" scenarios="1"/>
  <mergeCells count="30">
    <mergeCell ref="G22:J22"/>
    <mergeCell ref="A1:K1"/>
    <mergeCell ref="A3:B3"/>
    <mergeCell ref="I5:J5"/>
    <mergeCell ref="D3:G3"/>
    <mergeCell ref="I3:K3"/>
    <mergeCell ref="I4:K4"/>
    <mergeCell ref="A4:B4"/>
    <mergeCell ref="I6:J6"/>
    <mergeCell ref="I7:J7"/>
    <mergeCell ref="I8:K11"/>
    <mergeCell ref="A10:B11"/>
    <mergeCell ref="D8:E9"/>
    <mergeCell ref="F8:G9"/>
    <mergeCell ref="D10:G11"/>
    <mergeCell ref="A13:F13"/>
    <mergeCell ref="A14:F17"/>
    <mergeCell ref="G13:K13"/>
    <mergeCell ref="G17:J17"/>
    <mergeCell ref="G15:J15"/>
    <mergeCell ref="A28:K29"/>
    <mergeCell ref="C30:K31"/>
    <mergeCell ref="G14:J14"/>
    <mergeCell ref="G16:J16"/>
    <mergeCell ref="A20:F20"/>
    <mergeCell ref="G21:J21"/>
    <mergeCell ref="G23:J23"/>
    <mergeCell ref="G20:K20"/>
    <mergeCell ref="A21:F24"/>
    <mergeCell ref="G24:J24"/>
  </mergeCells>
  <printOptions/>
  <pageMargins left="0.75" right="0.75" top="1" bottom="1" header="0.5" footer="0.5"/>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C34"/>
  <sheetViews>
    <sheetView workbookViewId="0" topLeftCell="B11">
      <selection activeCell="D9" sqref="D9"/>
    </sheetView>
  </sheetViews>
  <sheetFormatPr defaultColWidth="9.140625" defaultRowHeight="12.75"/>
  <cols>
    <col min="1" max="1" width="6.421875" style="27" customWidth="1"/>
    <col min="2" max="2" width="29.421875" style="28" customWidth="1"/>
    <col min="3" max="3" width="82.140625" style="0" customWidth="1"/>
  </cols>
  <sheetData>
    <row r="1" spans="1:3" ht="15.75" customHeight="1">
      <c r="A1" s="100" t="s">
        <v>53</v>
      </c>
      <c r="B1" s="101"/>
      <c r="C1" s="102"/>
    </row>
    <row r="2" spans="1:3" ht="12.75">
      <c r="A2" s="103"/>
      <c r="B2" s="104"/>
      <c r="C2" s="105"/>
    </row>
    <row r="3" spans="1:3" ht="13.5" customHeight="1">
      <c r="A3" s="32"/>
      <c r="B3" s="81" t="s">
        <v>54</v>
      </c>
      <c r="C3" s="82"/>
    </row>
    <row r="4" spans="1:3" ht="13.5" customHeight="1">
      <c r="A4" s="31" t="s">
        <v>50</v>
      </c>
      <c r="B4" s="83"/>
      <c r="C4" s="84"/>
    </row>
    <row r="5" spans="1:3" ht="12.75">
      <c r="A5" s="31" t="s">
        <v>82</v>
      </c>
      <c r="B5" s="85" t="s">
        <v>47</v>
      </c>
      <c r="C5" s="85"/>
    </row>
    <row r="6" spans="1:3" ht="22.5" customHeight="1">
      <c r="A6" s="31" t="s">
        <v>83</v>
      </c>
      <c r="B6" s="106" t="s">
        <v>84</v>
      </c>
      <c r="C6" s="107"/>
    </row>
    <row r="7" spans="1:3" ht="22.5" customHeight="1">
      <c r="A7" s="29">
        <v>1</v>
      </c>
      <c r="B7" s="85" t="s">
        <v>52</v>
      </c>
      <c r="C7" s="85"/>
    </row>
    <row r="8" spans="1:3" ht="37.5" customHeight="1">
      <c r="A8" s="29" t="s">
        <v>48</v>
      </c>
      <c r="B8" s="85" t="s">
        <v>87</v>
      </c>
      <c r="C8" s="85"/>
    </row>
    <row r="9" spans="1:3" ht="22.5" customHeight="1">
      <c r="A9" s="29" t="s">
        <v>51</v>
      </c>
      <c r="B9" s="85" t="s">
        <v>88</v>
      </c>
      <c r="C9" s="85"/>
    </row>
    <row r="10" spans="1:3" ht="22.5" customHeight="1">
      <c r="A10" s="30">
        <v>3</v>
      </c>
      <c r="B10" s="86" t="s">
        <v>55</v>
      </c>
      <c r="C10" s="86"/>
    </row>
    <row r="11" spans="1:3" ht="13.5" customHeight="1">
      <c r="A11" s="87" t="s">
        <v>56</v>
      </c>
      <c r="B11" s="88"/>
      <c r="C11" s="89"/>
    </row>
    <row r="12" spans="1:3" ht="12.75" customHeight="1">
      <c r="A12" s="90"/>
      <c r="B12" s="91"/>
      <c r="C12" s="92"/>
    </row>
    <row r="13" spans="1:3" ht="12.75" customHeight="1">
      <c r="A13" s="94" t="s">
        <v>57</v>
      </c>
      <c r="B13" s="95"/>
      <c r="C13" s="96"/>
    </row>
    <row r="14" spans="1:3" ht="12.75">
      <c r="A14" s="97" t="s">
        <v>58</v>
      </c>
      <c r="B14" s="97"/>
      <c r="C14" s="34" t="s">
        <v>59</v>
      </c>
    </row>
    <row r="15" spans="1:3" ht="75" customHeight="1">
      <c r="A15" s="98" t="s">
        <v>60</v>
      </c>
      <c r="B15" s="98"/>
      <c r="C15" s="33" t="s">
        <v>81</v>
      </c>
    </row>
    <row r="16" spans="1:3" ht="15.75" customHeight="1">
      <c r="A16" s="98" t="s">
        <v>63</v>
      </c>
      <c r="B16" s="98"/>
      <c r="C16" s="33" t="s">
        <v>71</v>
      </c>
    </row>
    <row r="17" spans="1:3" ht="12.75">
      <c r="A17" s="99" t="s">
        <v>73</v>
      </c>
      <c r="B17" s="99"/>
      <c r="C17" s="33" t="s">
        <v>70</v>
      </c>
    </row>
    <row r="18" spans="1:3" ht="36">
      <c r="A18" s="99" t="s">
        <v>64</v>
      </c>
      <c r="B18" s="99"/>
      <c r="C18" s="33" t="s">
        <v>74</v>
      </c>
    </row>
    <row r="19" spans="1:3" ht="24.75" customHeight="1">
      <c r="A19" s="99" t="s">
        <v>65</v>
      </c>
      <c r="B19" s="99"/>
      <c r="C19" s="33" t="s">
        <v>79</v>
      </c>
    </row>
    <row r="20" spans="1:3" ht="36">
      <c r="A20" s="99" t="s">
        <v>66</v>
      </c>
      <c r="B20" s="99"/>
      <c r="C20" s="33" t="s">
        <v>80</v>
      </c>
    </row>
    <row r="21" spans="1:3" ht="70.5" customHeight="1">
      <c r="A21" s="98" t="s">
        <v>68</v>
      </c>
      <c r="B21" s="98"/>
      <c r="C21" s="33" t="s">
        <v>75</v>
      </c>
    </row>
    <row r="22" spans="1:3" ht="17.25" customHeight="1">
      <c r="A22" s="98" t="s">
        <v>69</v>
      </c>
      <c r="B22" s="98"/>
      <c r="C22" s="33" t="s">
        <v>76</v>
      </c>
    </row>
    <row r="23" spans="1:3" ht="12.75">
      <c r="A23" s="99" t="s">
        <v>73</v>
      </c>
      <c r="B23" s="99"/>
      <c r="C23" s="33" t="s">
        <v>70</v>
      </c>
    </row>
    <row r="24" spans="1:3" ht="36">
      <c r="A24" s="99" t="s">
        <v>64</v>
      </c>
      <c r="B24" s="99"/>
      <c r="C24" s="33" t="s">
        <v>74</v>
      </c>
    </row>
    <row r="25" spans="1:3" ht="24">
      <c r="A25" s="99" t="s">
        <v>65</v>
      </c>
      <c r="B25" s="99"/>
      <c r="C25" s="33" t="s">
        <v>77</v>
      </c>
    </row>
    <row r="26" spans="1:3" ht="36">
      <c r="A26" s="99" t="s">
        <v>66</v>
      </c>
      <c r="B26" s="99"/>
      <c r="C26" s="33" t="s">
        <v>78</v>
      </c>
    </row>
    <row r="27" spans="1:2" ht="12.75">
      <c r="A27" s="93"/>
      <c r="B27" s="93"/>
    </row>
    <row r="28" spans="1:2" ht="12.75">
      <c r="A28" s="93"/>
      <c r="B28" s="93"/>
    </row>
    <row r="29" spans="1:2" ht="12.75">
      <c r="A29" s="93"/>
      <c r="B29" s="93"/>
    </row>
    <row r="30" spans="1:2" ht="12.75">
      <c r="A30" s="93"/>
      <c r="B30" s="93"/>
    </row>
    <row r="31" spans="1:2" ht="12.75">
      <c r="A31" s="93"/>
      <c r="B31" s="93"/>
    </row>
    <row r="32" spans="1:2" ht="12.75">
      <c r="A32" s="93"/>
      <c r="B32" s="93"/>
    </row>
    <row r="33" spans="1:2" ht="12.75">
      <c r="A33" s="93"/>
      <c r="B33" s="93"/>
    </row>
    <row r="34" spans="1:2" ht="12.75">
      <c r="A34" s="93"/>
      <c r="B34" s="93"/>
    </row>
  </sheetData>
  <mergeCells count="31">
    <mergeCell ref="A34:B34"/>
    <mergeCell ref="A33:B33"/>
    <mergeCell ref="A21:B21"/>
    <mergeCell ref="A1:C2"/>
    <mergeCell ref="B6:C6"/>
    <mergeCell ref="A29:B29"/>
    <mergeCell ref="A30:B30"/>
    <mergeCell ref="A31:B31"/>
    <mergeCell ref="A32:B32"/>
    <mergeCell ref="A22:B22"/>
    <mergeCell ref="A24:B24"/>
    <mergeCell ref="A25:B25"/>
    <mergeCell ref="A26:B26"/>
    <mergeCell ref="A17:B17"/>
    <mergeCell ref="A18:B18"/>
    <mergeCell ref="A19:B19"/>
    <mergeCell ref="A20:B20"/>
    <mergeCell ref="B9:C9"/>
    <mergeCell ref="B10:C10"/>
    <mergeCell ref="A11:C12"/>
    <mergeCell ref="A28:B28"/>
    <mergeCell ref="A27:B27"/>
    <mergeCell ref="A13:C13"/>
    <mergeCell ref="A14:B14"/>
    <mergeCell ref="A15:B15"/>
    <mergeCell ref="A16:B16"/>
    <mergeCell ref="A23:B23"/>
    <mergeCell ref="B3:C4"/>
    <mergeCell ref="B5:C5"/>
    <mergeCell ref="B7:C7"/>
    <mergeCell ref="B8:C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Tekelec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S. Crook</dc:creator>
  <cp:keywords/>
  <dc:description/>
  <cp:lastModifiedBy>Paul Celmer</cp:lastModifiedBy>
  <dcterms:created xsi:type="dcterms:W3CDTF">2004-04-01T14:07:34Z</dcterms:created>
  <dcterms:modified xsi:type="dcterms:W3CDTF">2005-09-21T19:35:06Z</dcterms:modified>
  <cp:category/>
  <cp:version/>
  <cp:contentType/>
  <cp:contentStatus/>
</cp:coreProperties>
</file>