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iyanka\14.5.1\F43223_01\PDF\Core\Modularity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7" i="1"/>
  <c r="H108" i="1" l="1"/>
  <c r="G108" i="1"/>
  <c r="H107" i="1"/>
  <c r="G107" i="1"/>
  <c r="H106" i="1"/>
  <c r="G106" i="1"/>
  <c r="H105" i="1"/>
  <c r="G105" i="1"/>
  <c r="I104" i="1"/>
  <c r="B105" i="1" s="1"/>
  <c r="H104" i="1"/>
  <c r="H109" i="1" s="1"/>
  <c r="G104" i="1"/>
  <c r="J104" i="1" s="1"/>
  <c r="I105" i="1" l="1"/>
  <c r="B106" i="1" s="1"/>
  <c r="J105" i="1"/>
  <c r="G109" i="1"/>
  <c r="I106" i="1" l="1"/>
  <c r="B107" i="1" s="1"/>
  <c r="B108" i="1" l="1"/>
  <c r="I108" i="1" s="1"/>
  <c r="J108" i="1" s="1"/>
  <c r="I107" i="1"/>
  <c r="J107" i="1" s="1"/>
  <c r="J106" i="1"/>
  <c r="J109" i="1" l="1"/>
  <c r="I109" i="1"/>
  <c r="B89" i="1" l="1"/>
  <c r="F88" i="1"/>
  <c r="D73" i="1"/>
  <c r="B74" i="1" s="1"/>
  <c r="D60" i="1"/>
  <c r="B61" i="1" s="1"/>
  <c r="F89" i="1" l="1"/>
  <c r="D47" i="1"/>
  <c r="D34" i="1"/>
  <c r="D20" i="1"/>
  <c r="B21" i="1" s="1"/>
  <c r="B90" i="1" l="1"/>
  <c r="D74" i="1"/>
  <c r="D61" i="1"/>
  <c r="B62" i="1" s="1"/>
  <c r="B48" i="1"/>
  <c r="B35" i="1"/>
  <c r="D21" i="1"/>
  <c r="B22" i="1" s="1"/>
  <c r="B91" i="1" l="1"/>
  <c r="F90" i="1"/>
  <c r="B75" i="1"/>
  <c r="D62" i="1"/>
  <c r="B63" i="1" s="1"/>
  <c r="D48" i="1"/>
  <c r="B49" i="1" s="1"/>
  <c r="D35" i="1"/>
  <c r="D22" i="1"/>
  <c r="B92" i="1" l="1"/>
  <c r="F92" i="1" s="1"/>
  <c r="F91" i="1"/>
  <c r="F93" i="1" s="1"/>
  <c r="D75" i="1"/>
  <c r="D63" i="1"/>
  <c r="D49" i="1"/>
  <c r="B36" i="1"/>
  <c r="B23" i="1"/>
  <c r="B76" i="1" l="1"/>
  <c r="B64" i="1"/>
  <c r="D64" i="1" s="1"/>
  <c r="D65" i="1" s="1"/>
  <c r="B50" i="1"/>
  <c r="D36" i="1"/>
  <c r="B37" i="1" s="1"/>
  <c r="D23" i="1"/>
  <c r="B24" i="1" s="1"/>
  <c r="D24" i="1" s="1"/>
  <c r="D76" i="1" l="1"/>
  <c r="B77" i="1" s="1"/>
  <c r="D77" i="1" s="1"/>
  <c r="D78" i="1" s="1"/>
  <c r="D50" i="1"/>
  <c r="B51" i="1" s="1"/>
  <c r="D51" i="1" s="1"/>
  <c r="D52" i="1" s="1"/>
  <c r="D37" i="1"/>
  <c r="B38" i="1" s="1"/>
  <c r="D38" i="1" s="1"/>
  <c r="D39" i="1" s="1"/>
  <c r="D25" i="1"/>
  <c r="D7" i="1" l="1"/>
  <c r="B8" i="1" s="1"/>
  <c r="D8" i="1" l="1"/>
  <c r="B9" i="1" s="1"/>
  <c r="D9" i="1" l="1"/>
  <c r="B10" i="1" l="1"/>
  <c r="D10" i="1" s="1"/>
  <c r="D11" i="1" s="1"/>
</calcChain>
</file>

<file path=xl/sharedStrings.xml><?xml version="1.0" encoding="utf-8"?>
<sst xmlns="http://schemas.openxmlformats.org/spreadsheetml/2006/main" count="246" uniqueCount="63">
  <si>
    <t>HK3MMAX211460001</t>
  </si>
  <si>
    <t>Plain</t>
  </si>
  <si>
    <t>Effective date</t>
  </si>
  <si>
    <t>Principal</t>
  </si>
  <si>
    <t>Effective rate</t>
  </si>
  <si>
    <t>Accrual</t>
  </si>
  <si>
    <t>Total</t>
  </si>
  <si>
    <t>Rate Received Date</t>
  </si>
  <si>
    <t>Effective Date</t>
  </si>
  <si>
    <t>Rate / Index Value</t>
  </si>
  <si>
    <t>26-05-2021</t>
  </si>
  <si>
    <t>27-05-2021</t>
  </si>
  <si>
    <t>28-05-2021</t>
  </si>
  <si>
    <t>31-05-2021</t>
  </si>
  <si>
    <t>RFR Method</t>
  </si>
  <si>
    <t xml:space="preserve">Contract ref </t>
  </si>
  <si>
    <t>HK3MMAX211460004</t>
  </si>
  <si>
    <t>HK3MMAX211460002</t>
  </si>
  <si>
    <t>RFR preference</t>
  </si>
  <si>
    <t>Arrears</t>
  </si>
  <si>
    <t>Base Computation Method</t>
  </si>
  <si>
    <t>Compound</t>
  </si>
  <si>
    <t>Lookback</t>
  </si>
  <si>
    <t>RFR Rate</t>
  </si>
  <si>
    <t>24-05-2021</t>
  </si>
  <si>
    <t>25-05-2021</t>
  </si>
  <si>
    <t>Payment Delay</t>
  </si>
  <si>
    <t>HK3MMAX211460003</t>
  </si>
  <si>
    <t>Lockout</t>
  </si>
  <si>
    <t>Last Reset</t>
  </si>
  <si>
    <t xml:space="preserve">Advance </t>
  </si>
  <si>
    <t>HK3SRDS212040501</t>
  </si>
  <si>
    <t>16-07-2021</t>
  </si>
  <si>
    <t>19-07-2021</t>
  </si>
  <si>
    <t>20-07-2021</t>
  </si>
  <si>
    <t>21-07-2021</t>
  </si>
  <si>
    <t>22-07-2021</t>
  </si>
  <si>
    <t>23-07-2021</t>
  </si>
  <si>
    <t>HK3SRDS212040502</t>
  </si>
  <si>
    <t>Last Recent</t>
  </si>
  <si>
    <t>Customer Margin</t>
  </si>
  <si>
    <t>Spread Adjustment</t>
  </si>
  <si>
    <t>HK3MMCO211880007</t>
  </si>
  <si>
    <t>margin/ Spread Compuation Method</t>
  </si>
  <si>
    <t>Spread Adj method</t>
  </si>
  <si>
    <t xml:space="preserve">Total Accural </t>
  </si>
  <si>
    <t>Trade Date</t>
  </si>
  <si>
    <t>value date</t>
  </si>
  <si>
    <t>maturity Date</t>
  </si>
  <si>
    <t>Arrear</t>
  </si>
  <si>
    <t xml:space="preserve">Lookback </t>
  </si>
  <si>
    <t>Lookback Days</t>
  </si>
  <si>
    <t>2 days</t>
  </si>
  <si>
    <t>Payment Delay Days</t>
  </si>
  <si>
    <t>Lockout Days</t>
  </si>
  <si>
    <t>Simple</t>
  </si>
  <si>
    <t>Base Principal</t>
  </si>
  <si>
    <t>spread &amp; margin basis Amt</t>
  </si>
  <si>
    <t>spread Adj Calculation</t>
  </si>
  <si>
    <t>Base Principal Accural</t>
  </si>
  <si>
    <t>Total Accural (Base + margin + Spread Adj calculation)</t>
  </si>
  <si>
    <t>Customer margin calculation</t>
  </si>
  <si>
    <t>Maturity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</si>
</sst>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[$-409]d\-mmm\-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16" fontId="0" fillId="0" borderId="1" xfId="0" applyNumberFormat="1" applyBorder="1"/>
    <xf numFmtId="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14" fontId="0" fillId="0" borderId="1" xfId="0" applyNumberFormat="1" applyBorder="1"/>
    <xf numFmtId="165" fontId="0" fillId="0" borderId="1" xfId="0" applyNumberFormat="1" applyBorder="1" applyAlignment="1">
      <alignment horizontal="left"/>
    </xf>
    <xf numFmtId="0" fontId="0" fillId="0" borderId="1" xfId="0" applyFill="1" applyBorder="1"/>
    <xf numFmtId="0" fontId="3" fillId="2" borderId="1" xfId="0" applyFont="1" applyFill="1" applyBorder="1"/>
    <xf numFmtId="0" fontId="4" fillId="0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2" fillId="0" borderId="3" xfId="0" applyFont="1" applyBorder="1"/>
    <xf numFmtId="0" fontId="1" fillId="2" borderId="5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164" fontId="2" fillId="0" borderId="1" xfId="0" applyNumberFormat="1" applyFont="1" applyBorder="1"/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left"/>
    </xf>
    <xf numFmtId="1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0" fontId="2" fillId="0" borderId="2" xfId="0" applyFont="1" applyBorder="1"/>
    <xf numFmtId="165" fontId="2" fillId="0" borderId="3" xfId="0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0" xfId="0" applyFont="1" applyBorder="1"/>
    <xf numFmtId="1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165" fontId="0" fillId="0" borderId="1" xfId="0" applyNumberFormat="1" applyBorder="1"/>
    <xf numFmtId="0" fontId="0" fillId="0" borderId="1" xfId="0" applyFont="1" applyFill="1" applyBorder="1"/>
    <xf numFmtId="165" fontId="2" fillId="0" borderId="6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showGridLines="0" tabSelected="1" zoomScaleNormal="100" workbookViewId="0">
      <selection activeCell="F75" sqref="F75"/>
    </sheetView>
  </sheetViews>
  <sheetFormatPr defaultRowHeight="14.5" x14ac:dyDescent="0.35"/>
  <cols>
    <col min="1" max="1" width="23.7265625" bestFit="1" customWidth="1"/>
    <col min="2" max="2" width="18.90625" bestFit="1" customWidth="1"/>
    <col min="3" max="3" width="12.81640625" customWidth="1"/>
    <col min="4" max="4" width="15" customWidth="1"/>
    <col min="6" max="6" width="13.453125" bestFit="1" customWidth="1"/>
    <col min="7" max="8" width="16.81640625" bestFit="1" customWidth="1"/>
    <col min="9" max="10" width="16.08984375" bestFit="1" customWidth="1"/>
  </cols>
  <sheetData>
    <row r="1" spans="1:9" x14ac:dyDescent="0.35">
      <c r="A1" s="1" t="s">
        <v>15</v>
      </c>
      <c r="B1" s="6" t="s">
        <v>0</v>
      </c>
      <c r="C1" s="6" t="s">
        <v>46</v>
      </c>
      <c r="D1" s="22" t="s">
        <v>10</v>
      </c>
    </row>
    <row r="2" spans="1:9" x14ac:dyDescent="0.35">
      <c r="A2" s="1" t="s">
        <v>18</v>
      </c>
      <c r="B2" s="6" t="s">
        <v>1</v>
      </c>
      <c r="C2" s="6" t="s">
        <v>47</v>
      </c>
      <c r="D2" s="22" t="s">
        <v>10</v>
      </c>
    </row>
    <row r="3" spans="1:9" x14ac:dyDescent="0.35">
      <c r="A3" s="1" t="s">
        <v>14</v>
      </c>
      <c r="B3" s="6" t="s">
        <v>19</v>
      </c>
      <c r="C3" s="6" t="s">
        <v>48</v>
      </c>
      <c r="D3" s="23">
        <v>44349</v>
      </c>
      <c r="G3" s="7" t="s">
        <v>23</v>
      </c>
    </row>
    <row r="4" spans="1:9" x14ac:dyDescent="0.35">
      <c r="A4" s="1" t="s">
        <v>20</v>
      </c>
      <c r="B4" s="6" t="s">
        <v>21</v>
      </c>
      <c r="C4" s="38"/>
      <c r="D4" s="39"/>
      <c r="G4" s="11" t="s">
        <v>7</v>
      </c>
      <c r="H4" s="11" t="s">
        <v>8</v>
      </c>
      <c r="I4" s="11" t="s">
        <v>9</v>
      </c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G5" s="8" t="s">
        <v>11</v>
      </c>
      <c r="H5" s="8" t="s">
        <v>10</v>
      </c>
      <c r="I5" s="4">
        <v>9</v>
      </c>
    </row>
    <row r="6" spans="1:9" x14ac:dyDescent="0.35">
      <c r="A6" s="2">
        <v>44342</v>
      </c>
      <c r="B6" s="3">
        <v>300000</v>
      </c>
      <c r="C6" s="4">
        <v>9</v>
      </c>
      <c r="D6" s="5">
        <f>I104</f>
        <v>260.27397260273972</v>
      </c>
      <c r="G6" s="4" t="s">
        <v>12</v>
      </c>
      <c r="H6" s="8" t="s">
        <v>11</v>
      </c>
      <c r="I6" s="4">
        <v>11</v>
      </c>
    </row>
    <row r="7" spans="1:9" x14ac:dyDescent="0.35">
      <c r="A7" s="2">
        <v>44343</v>
      </c>
      <c r="B7" s="3">
        <f>300000+D6</f>
        <v>300260.27397260274</v>
      </c>
      <c r="C7" s="4">
        <v>11</v>
      </c>
      <c r="D7" s="5">
        <f t="shared" ref="D7:D9" si="0">ROUND(B7*C7*1/36500,2)</f>
        <v>90.49</v>
      </c>
      <c r="G7" s="4" t="s">
        <v>13</v>
      </c>
      <c r="H7" s="4" t="s">
        <v>12</v>
      </c>
      <c r="I7" s="4">
        <v>12</v>
      </c>
    </row>
    <row r="8" spans="1:9" x14ac:dyDescent="0.35">
      <c r="A8" s="2">
        <v>44344</v>
      </c>
      <c r="B8" s="3">
        <f>B7+D7</f>
        <v>300350.76397260273</v>
      </c>
      <c r="C8" s="4">
        <v>12</v>
      </c>
      <c r="D8" s="5">
        <f>ROUND(B8*C8*3/36500,2)</f>
        <v>296.24</v>
      </c>
      <c r="G8" s="9">
        <v>44348</v>
      </c>
      <c r="H8" s="4" t="s">
        <v>13</v>
      </c>
      <c r="I8" s="4">
        <v>13</v>
      </c>
    </row>
    <row r="9" spans="1:9" x14ac:dyDescent="0.35">
      <c r="A9" s="2">
        <v>44347</v>
      </c>
      <c r="B9" s="3">
        <f t="shared" ref="B9:B10" si="1">B8+D8</f>
        <v>300647.00397260272</v>
      </c>
      <c r="C9" s="4">
        <v>13</v>
      </c>
      <c r="D9" s="5">
        <f t="shared" si="0"/>
        <v>107.08</v>
      </c>
      <c r="G9" s="9">
        <v>44349</v>
      </c>
      <c r="H9" s="9">
        <v>44348</v>
      </c>
      <c r="I9" s="10">
        <v>14</v>
      </c>
    </row>
    <row r="10" spans="1:9" x14ac:dyDescent="0.35">
      <c r="A10" s="2">
        <v>44348</v>
      </c>
      <c r="B10" s="3">
        <f t="shared" si="1"/>
        <v>300754.08397260273</v>
      </c>
      <c r="C10" s="4">
        <v>14</v>
      </c>
      <c r="D10" s="5">
        <f>ROUND(B10*C10*1/36500,2)</f>
        <v>115.36</v>
      </c>
    </row>
    <row r="11" spans="1:9" x14ac:dyDescent="0.35">
      <c r="A11" s="4" t="s">
        <v>6</v>
      </c>
      <c r="B11" s="4"/>
      <c r="C11" s="4"/>
      <c r="D11" s="6">
        <f>SUM(D6:D10)</f>
        <v>869.44397260273979</v>
      </c>
    </row>
    <row r="14" spans="1:9" x14ac:dyDescent="0.35">
      <c r="A14" s="1" t="s">
        <v>15</v>
      </c>
      <c r="B14" s="6" t="s">
        <v>17</v>
      </c>
      <c r="C14" s="6" t="s">
        <v>46</v>
      </c>
      <c r="D14" s="22" t="s">
        <v>10</v>
      </c>
    </row>
    <row r="15" spans="1:9" x14ac:dyDescent="0.35">
      <c r="A15" s="1" t="s">
        <v>18</v>
      </c>
      <c r="B15" s="6" t="s">
        <v>22</v>
      </c>
      <c r="C15" s="6" t="s">
        <v>47</v>
      </c>
      <c r="D15" s="22" t="s">
        <v>10</v>
      </c>
    </row>
    <row r="16" spans="1:9" x14ac:dyDescent="0.35">
      <c r="A16" s="1" t="s">
        <v>14</v>
      </c>
      <c r="B16" s="6" t="s">
        <v>19</v>
      </c>
      <c r="C16" s="6" t="s">
        <v>48</v>
      </c>
      <c r="D16" s="23">
        <v>44349</v>
      </c>
      <c r="G16" s="7" t="s">
        <v>23</v>
      </c>
    </row>
    <row r="17" spans="1:9" x14ac:dyDescent="0.35">
      <c r="A17" s="1" t="s">
        <v>51</v>
      </c>
      <c r="B17" s="6" t="s">
        <v>52</v>
      </c>
      <c r="C17" s="28"/>
      <c r="D17" s="34"/>
      <c r="G17" s="11" t="s">
        <v>7</v>
      </c>
      <c r="H17" s="11" t="s">
        <v>8</v>
      </c>
      <c r="I17" s="11" t="s">
        <v>9</v>
      </c>
    </row>
    <row r="18" spans="1:9" x14ac:dyDescent="0.35">
      <c r="A18" s="1" t="s">
        <v>20</v>
      </c>
      <c r="B18" s="6" t="s">
        <v>21</v>
      </c>
      <c r="C18" s="38"/>
      <c r="D18" s="39"/>
      <c r="G18" s="12" t="s">
        <v>25</v>
      </c>
      <c r="H18" s="12" t="s">
        <v>24</v>
      </c>
      <c r="I18" s="12">
        <v>14</v>
      </c>
    </row>
    <row r="19" spans="1:9" x14ac:dyDescent="0.35">
      <c r="A19" s="1" t="s">
        <v>2</v>
      </c>
      <c r="B19" s="1" t="s">
        <v>3</v>
      </c>
      <c r="C19" s="1" t="s">
        <v>4</v>
      </c>
      <c r="D19" s="1" t="s">
        <v>5</v>
      </c>
      <c r="G19" s="12" t="s">
        <v>10</v>
      </c>
      <c r="H19" s="12" t="s">
        <v>25</v>
      </c>
      <c r="I19" s="12">
        <v>2</v>
      </c>
    </row>
    <row r="20" spans="1:9" x14ac:dyDescent="0.35">
      <c r="A20" s="2">
        <v>44342</v>
      </c>
      <c r="B20" s="3">
        <v>300000</v>
      </c>
      <c r="C20" s="4">
        <v>14</v>
      </c>
      <c r="D20" s="5">
        <f>(B20*C20*1/36500)</f>
        <v>115.06849315068493</v>
      </c>
      <c r="G20" s="8" t="s">
        <v>11</v>
      </c>
      <c r="H20" s="8" t="s">
        <v>10</v>
      </c>
      <c r="I20" s="4">
        <v>9</v>
      </c>
    </row>
    <row r="21" spans="1:9" x14ac:dyDescent="0.35">
      <c r="A21" s="2">
        <v>44343</v>
      </c>
      <c r="B21" s="3">
        <f>300000+D20</f>
        <v>300115.0684931507</v>
      </c>
      <c r="C21" s="4">
        <v>2</v>
      </c>
      <c r="D21" s="5">
        <f t="shared" ref="D21:D23" si="2">(B21*C21*1/36500)</f>
        <v>16.444661287295929</v>
      </c>
      <c r="G21" s="4" t="s">
        <v>12</v>
      </c>
      <c r="H21" s="8" t="s">
        <v>11</v>
      </c>
      <c r="I21" s="4">
        <v>11</v>
      </c>
    </row>
    <row r="22" spans="1:9" x14ac:dyDescent="0.35">
      <c r="A22" s="2">
        <v>44344</v>
      </c>
      <c r="B22" s="3">
        <f>B21+D21</f>
        <v>300131.513154438</v>
      </c>
      <c r="C22" s="4">
        <v>9</v>
      </c>
      <c r="D22" s="5">
        <f>(B22*C22*3/36500)</f>
        <v>222.01509192246095</v>
      </c>
      <c r="G22" s="4" t="s">
        <v>13</v>
      </c>
      <c r="H22" s="4" t="s">
        <v>12</v>
      </c>
      <c r="I22" s="4">
        <v>12</v>
      </c>
    </row>
    <row r="23" spans="1:9" x14ac:dyDescent="0.35">
      <c r="A23" s="2">
        <v>44347</v>
      </c>
      <c r="B23" s="3">
        <f t="shared" ref="B23:B24" si="3">B22+D22</f>
        <v>300353.52824636048</v>
      </c>
      <c r="C23" s="4">
        <v>11</v>
      </c>
      <c r="D23" s="5">
        <f t="shared" si="2"/>
        <v>90.517501663286723</v>
      </c>
      <c r="G23" s="9">
        <v>44348</v>
      </c>
      <c r="H23" s="4" t="s">
        <v>13</v>
      </c>
      <c r="I23" s="4">
        <v>13</v>
      </c>
    </row>
    <row r="24" spans="1:9" x14ac:dyDescent="0.35">
      <c r="A24" s="2">
        <v>44348</v>
      </c>
      <c r="B24" s="3">
        <f t="shared" si="3"/>
        <v>300444.04574802378</v>
      </c>
      <c r="C24" s="4">
        <v>12</v>
      </c>
      <c r="D24" s="5">
        <f>(B24*C24*1/36500)</f>
        <v>98.776124629487271</v>
      </c>
      <c r="G24" s="9">
        <v>44349</v>
      </c>
      <c r="H24" s="9">
        <v>44348</v>
      </c>
      <c r="I24" s="10">
        <v>14</v>
      </c>
    </row>
    <row r="25" spans="1:9" x14ac:dyDescent="0.35">
      <c r="A25" s="4" t="s">
        <v>6</v>
      </c>
      <c r="B25" s="4"/>
      <c r="C25" s="4"/>
      <c r="D25" s="6">
        <f>SUM(D20:D24)</f>
        <v>542.82187265321579</v>
      </c>
    </row>
    <row r="28" spans="1:9" x14ac:dyDescent="0.35">
      <c r="A28" s="1" t="s">
        <v>15</v>
      </c>
      <c r="B28" s="6" t="s">
        <v>27</v>
      </c>
      <c r="C28" s="6" t="s">
        <v>46</v>
      </c>
      <c r="D28" s="22" t="s">
        <v>10</v>
      </c>
    </row>
    <row r="29" spans="1:9" x14ac:dyDescent="0.35">
      <c r="A29" s="1" t="s">
        <v>18</v>
      </c>
      <c r="B29" s="6" t="s">
        <v>26</v>
      </c>
      <c r="C29" s="6" t="s">
        <v>47</v>
      </c>
      <c r="D29" s="22" t="s">
        <v>10</v>
      </c>
    </row>
    <row r="30" spans="1:9" x14ac:dyDescent="0.35">
      <c r="A30" s="1" t="s">
        <v>14</v>
      </c>
      <c r="B30" s="6" t="s">
        <v>19</v>
      </c>
      <c r="C30" s="6" t="s">
        <v>48</v>
      </c>
      <c r="D30" s="23">
        <v>44349</v>
      </c>
      <c r="G30" s="7" t="s">
        <v>23</v>
      </c>
    </row>
    <row r="31" spans="1:9" x14ac:dyDescent="0.35">
      <c r="A31" s="1" t="s">
        <v>53</v>
      </c>
      <c r="B31" s="6" t="s">
        <v>52</v>
      </c>
      <c r="C31" s="28"/>
      <c r="D31" s="34"/>
      <c r="G31" s="11" t="s">
        <v>7</v>
      </c>
      <c r="H31" s="11" t="s">
        <v>8</v>
      </c>
      <c r="I31" s="11" t="s">
        <v>9</v>
      </c>
    </row>
    <row r="32" spans="1:9" x14ac:dyDescent="0.35">
      <c r="A32" s="1" t="s">
        <v>20</v>
      </c>
      <c r="B32" s="6" t="s">
        <v>21</v>
      </c>
      <c r="C32" s="38"/>
      <c r="D32" s="39"/>
      <c r="G32" s="8" t="s">
        <v>11</v>
      </c>
      <c r="H32" s="8" t="s">
        <v>10</v>
      </c>
      <c r="I32" s="4">
        <v>9</v>
      </c>
    </row>
    <row r="33" spans="1:9" x14ac:dyDescent="0.35">
      <c r="A33" s="1" t="s">
        <v>2</v>
      </c>
      <c r="B33" s="1" t="s">
        <v>3</v>
      </c>
      <c r="C33" s="1" t="s">
        <v>4</v>
      </c>
      <c r="D33" s="1" t="s">
        <v>5</v>
      </c>
      <c r="G33" s="4" t="s">
        <v>12</v>
      </c>
      <c r="H33" s="8" t="s">
        <v>11</v>
      </c>
      <c r="I33" s="4">
        <v>11</v>
      </c>
    </row>
    <row r="34" spans="1:9" x14ac:dyDescent="0.35">
      <c r="A34" s="2">
        <v>44342</v>
      </c>
      <c r="B34" s="3">
        <v>300000</v>
      </c>
      <c r="C34" s="4">
        <v>9</v>
      </c>
      <c r="D34" s="5">
        <f>(B34*C34*1/36500)</f>
        <v>73.972602739726028</v>
      </c>
      <c r="G34" s="4" t="s">
        <v>13</v>
      </c>
      <c r="H34" s="4" t="s">
        <v>12</v>
      </c>
      <c r="I34" s="4">
        <v>12</v>
      </c>
    </row>
    <row r="35" spans="1:9" x14ac:dyDescent="0.35">
      <c r="A35" s="2">
        <v>44343</v>
      </c>
      <c r="B35" s="3">
        <f>300000+D34</f>
        <v>300073.9726027397</v>
      </c>
      <c r="C35" s="4">
        <v>11</v>
      </c>
      <c r="D35" s="5">
        <f t="shared" ref="D35:D37" si="4">(B35*C35*1/36500)</f>
        <v>90.43325201726401</v>
      </c>
      <c r="G35" s="9">
        <v>44348</v>
      </c>
      <c r="H35" s="4" t="s">
        <v>13</v>
      </c>
      <c r="I35" s="4">
        <v>13</v>
      </c>
    </row>
    <row r="36" spans="1:9" x14ac:dyDescent="0.35">
      <c r="A36" s="2">
        <v>44344</v>
      </c>
      <c r="B36" s="3">
        <f>B35+D35</f>
        <v>300164.40585475694</v>
      </c>
      <c r="C36" s="4">
        <v>12</v>
      </c>
      <c r="D36" s="5">
        <f>(B36*C36*3/36500)</f>
        <v>296.0525646786644</v>
      </c>
      <c r="G36" s="9">
        <v>44349</v>
      </c>
      <c r="H36" s="9">
        <v>44348</v>
      </c>
      <c r="I36" s="10">
        <v>14</v>
      </c>
    </row>
    <row r="37" spans="1:9" x14ac:dyDescent="0.35">
      <c r="A37" s="2">
        <v>44347</v>
      </c>
      <c r="B37" s="3">
        <f t="shared" ref="B37:B38" si="5">B36+D36</f>
        <v>300460.4584194356</v>
      </c>
      <c r="C37" s="4">
        <v>13</v>
      </c>
      <c r="D37" s="5">
        <f t="shared" si="4"/>
        <v>107.0133139576072</v>
      </c>
    </row>
    <row r="38" spans="1:9" x14ac:dyDescent="0.35">
      <c r="A38" s="2">
        <v>44348</v>
      </c>
      <c r="B38" s="3">
        <f t="shared" si="5"/>
        <v>300567.47173339321</v>
      </c>
      <c r="C38" s="4">
        <v>14</v>
      </c>
      <c r="D38" s="5">
        <f>(B38*C38*1/36500)</f>
        <v>115.28615354157547</v>
      </c>
    </row>
    <row r="39" spans="1:9" x14ac:dyDescent="0.35">
      <c r="A39" s="4" t="s">
        <v>6</v>
      </c>
      <c r="B39" s="4"/>
      <c r="C39" s="4"/>
      <c r="D39" s="6">
        <f>SUM(D34:D38)</f>
        <v>682.75788693483707</v>
      </c>
    </row>
    <row r="41" spans="1:9" x14ac:dyDescent="0.35">
      <c r="A41" s="1" t="s">
        <v>15</v>
      </c>
      <c r="B41" s="7" t="s">
        <v>16</v>
      </c>
      <c r="C41" s="6" t="s">
        <v>46</v>
      </c>
      <c r="D41" s="22" t="s">
        <v>10</v>
      </c>
    </row>
    <row r="42" spans="1:9" x14ac:dyDescent="0.35">
      <c r="A42" s="1" t="s">
        <v>18</v>
      </c>
      <c r="B42" s="6" t="s">
        <v>28</v>
      </c>
      <c r="C42" s="6" t="s">
        <v>47</v>
      </c>
      <c r="D42" s="22" t="s">
        <v>10</v>
      </c>
    </row>
    <row r="43" spans="1:9" x14ac:dyDescent="0.35">
      <c r="A43" s="1" t="s">
        <v>14</v>
      </c>
      <c r="B43" s="6" t="s">
        <v>19</v>
      </c>
      <c r="C43" s="6" t="s">
        <v>48</v>
      </c>
      <c r="D43" s="23">
        <v>44349</v>
      </c>
    </row>
    <row r="44" spans="1:9" x14ac:dyDescent="0.35">
      <c r="A44" s="1" t="s">
        <v>54</v>
      </c>
      <c r="B44" s="6" t="s">
        <v>52</v>
      </c>
      <c r="C44" s="6"/>
      <c r="D44" s="23"/>
    </row>
    <row r="45" spans="1:9" x14ac:dyDescent="0.35">
      <c r="A45" s="1" t="s">
        <v>20</v>
      </c>
      <c r="B45" s="6" t="s">
        <v>21</v>
      </c>
      <c r="C45" s="6"/>
      <c r="D45" s="23"/>
    </row>
    <row r="46" spans="1:9" x14ac:dyDescent="0.35">
      <c r="A46" s="1" t="s">
        <v>2</v>
      </c>
      <c r="B46" s="1" t="s">
        <v>3</v>
      </c>
      <c r="C46" s="1" t="s">
        <v>4</v>
      </c>
      <c r="D46" s="1" t="s">
        <v>5</v>
      </c>
      <c r="G46" s="7" t="s">
        <v>23</v>
      </c>
    </row>
    <row r="47" spans="1:9" x14ac:dyDescent="0.35">
      <c r="A47" s="2">
        <v>44342</v>
      </c>
      <c r="B47" s="3">
        <v>300000</v>
      </c>
      <c r="C47" s="4">
        <v>9</v>
      </c>
      <c r="D47" s="5">
        <f>(B47*C47*1/36500)</f>
        <v>73.972602739726028</v>
      </c>
      <c r="G47" s="11" t="s">
        <v>7</v>
      </c>
      <c r="H47" s="11" t="s">
        <v>8</v>
      </c>
      <c r="I47" s="11" t="s">
        <v>9</v>
      </c>
    </row>
    <row r="48" spans="1:9" x14ac:dyDescent="0.35">
      <c r="A48" s="2">
        <v>44343</v>
      </c>
      <c r="B48" s="3">
        <f>300000+D47</f>
        <v>300073.9726027397</v>
      </c>
      <c r="C48" s="4">
        <v>11</v>
      </c>
      <c r="D48" s="5">
        <f t="shared" ref="D48:D50" si="6">(B48*C48*1/36500)</f>
        <v>90.43325201726401</v>
      </c>
      <c r="G48" s="8" t="s">
        <v>11</v>
      </c>
      <c r="H48" s="8" t="s">
        <v>10</v>
      </c>
      <c r="I48" s="4">
        <v>9</v>
      </c>
    </row>
    <row r="49" spans="1:9" x14ac:dyDescent="0.35">
      <c r="A49" s="2">
        <v>44344</v>
      </c>
      <c r="B49" s="3">
        <f>B48+D48</f>
        <v>300164.40585475694</v>
      </c>
      <c r="C49" s="4">
        <v>12</v>
      </c>
      <c r="D49" s="5">
        <f>(B49*C49*3/36500)</f>
        <v>296.0525646786644</v>
      </c>
      <c r="G49" s="4" t="s">
        <v>12</v>
      </c>
      <c r="H49" s="8" t="s">
        <v>11</v>
      </c>
      <c r="I49" s="4">
        <v>11</v>
      </c>
    </row>
    <row r="50" spans="1:9" x14ac:dyDescent="0.35">
      <c r="A50" s="2">
        <v>44347</v>
      </c>
      <c r="B50" s="3">
        <f t="shared" ref="B50:B51" si="7">B49+D49</f>
        <v>300460.4584194356</v>
      </c>
      <c r="C50" s="4">
        <v>12</v>
      </c>
      <c r="D50" s="5">
        <f t="shared" si="6"/>
        <v>98.781520576252788</v>
      </c>
      <c r="G50" s="4" t="s">
        <v>13</v>
      </c>
      <c r="H50" s="4" t="s">
        <v>12</v>
      </c>
      <c r="I50" s="4">
        <v>12</v>
      </c>
    </row>
    <row r="51" spans="1:9" x14ac:dyDescent="0.35">
      <c r="A51" s="2">
        <v>44348</v>
      </c>
      <c r="B51" s="3">
        <f t="shared" si="7"/>
        <v>300559.23994001187</v>
      </c>
      <c r="C51" s="4">
        <v>12</v>
      </c>
      <c r="D51" s="5">
        <f>(B51*C51*1/36500)</f>
        <v>98.813996692606636</v>
      </c>
      <c r="G51" s="9">
        <v>44348</v>
      </c>
      <c r="H51" s="4" t="s">
        <v>13</v>
      </c>
      <c r="I51" s="4">
        <v>13</v>
      </c>
    </row>
    <row r="52" spans="1:9" x14ac:dyDescent="0.35">
      <c r="A52" s="4" t="s">
        <v>6</v>
      </c>
      <c r="B52" s="4"/>
      <c r="C52" s="4"/>
      <c r="D52" s="6">
        <f>SUM(D47:D51)</f>
        <v>658.05393670451394</v>
      </c>
      <c r="G52" s="9">
        <v>44349</v>
      </c>
      <c r="H52" s="9">
        <v>44348</v>
      </c>
      <c r="I52" s="10">
        <v>14</v>
      </c>
    </row>
    <row r="55" spans="1:9" x14ac:dyDescent="0.35">
      <c r="A55" s="14" t="s">
        <v>15</v>
      </c>
      <c r="B55" s="6" t="s">
        <v>31</v>
      </c>
      <c r="C55" s="6" t="s">
        <v>46</v>
      </c>
      <c r="D55" s="24">
        <v>44393</v>
      </c>
    </row>
    <row r="56" spans="1:9" x14ac:dyDescent="0.35">
      <c r="A56" s="14" t="s">
        <v>18</v>
      </c>
      <c r="B56" s="6" t="s">
        <v>29</v>
      </c>
      <c r="C56" s="6" t="s">
        <v>47</v>
      </c>
      <c r="D56" s="24">
        <v>44393</v>
      </c>
    </row>
    <row r="57" spans="1:9" x14ac:dyDescent="0.35">
      <c r="A57" s="14" t="s">
        <v>14</v>
      </c>
      <c r="B57" s="6" t="s">
        <v>30</v>
      </c>
      <c r="C57" s="6" t="s">
        <v>48</v>
      </c>
      <c r="D57" s="25">
        <v>44400</v>
      </c>
    </row>
    <row r="58" spans="1:9" x14ac:dyDescent="0.35">
      <c r="A58" s="16" t="s">
        <v>20</v>
      </c>
      <c r="B58" s="26" t="s">
        <v>21</v>
      </c>
      <c r="C58" s="17"/>
      <c r="D58" s="27"/>
    </row>
    <row r="59" spans="1:9" x14ac:dyDescent="0.35">
      <c r="A59" s="13" t="s">
        <v>2</v>
      </c>
      <c r="B59" s="15" t="s">
        <v>3</v>
      </c>
      <c r="C59" s="13" t="s">
        <v>4</v>
      </c>
      <c r="D59" s="13" t="s">
        <v>5</v>
      </c>
      <c r="G59" s="7" t="s">
        <v>23</v>
      </c>
    </row>
    <row r="60" spans="1:9" x14ac:dyDescent="0.35">
      <c r="A60" s="2">
        <v>44393</v>
      </c>
      <c r="B60" s="3">
        <v>100000</v>
      </c>
      <c r="C60" s="4">
        <v>5</v>
      </c>
      <c r="D60" s="5">
        <f>B60*C60*3/36500</f>
        <v>41.095890410958901</v>
      </c>
      <c r="G60" s="11" t="s">
        <v>7</v>
      </c>
      <c r="H60" s="11" t="s">
        <v>8</v>
      </c>
      <c r="I60" s="11" t="s">
        <v>9</v>
      </c>
    </row>
    <row r="61" spans="1:9" x14ac:dyDescent="0.35">
      <c r="A61" s="2">
        <v>44396</v>
      </c>
      <c r="B61" s="3">
        <f>100000+D60</f>
        <v>100041.09589041096</v>
      </c>
      <c r="C61" s="4">
        <v>5</v>
      </c>
      <c r="D61" s="5">
        <f>B61*C61*1/36500</f>
        <v>13.704259711015199</v>
      </c>
      <c r="G61" s="8" t="s">
        <v>33</v>
      </c>
      <c r="H61" s="8" t="s">
        <v>32</v>
      </c>
      <c r="I61" s="4">
        <v>5</v>
      </c>
    </row>
    <row r="62" spans="1:9" x14ac:dyDescent="0.35">
      <c r="A62" s="2">
        <v>44397</v>
      </c>
      <c r="B62" s="3">
        <f>B61+D61</f>
        <v>100054.80015012197</v>
      </c>
      <c r="C62" s="4">
        <v>5</v>
      </c>
      <c r="D62" s="5">
        <f t="shared" ref="D62:D64" si="8">B62*C62*1/36500</f>
        <v>13.706137006866022</v>
      </c>
      <c r="G62" s="8" t="s">
        <v>34</v>
      </c>
      <c r="H62" s="8" t="s">
        <v>33</v>
      </c>
      <c r="I62" s="4">
        <v>6</v>
      </c>
    </row>
    <row r="63" spans="1:9" x14ac:dyDescent="0.35">
      <c r="A63" s="2">
        <v>44398</v>
      </c>
      <c r="B63" s="3">
        <f t="shared" ref="B63:B64" si="9">B62+D62</f>
        <v>100068.50628712884</v>
      </c>
      <c r="C63" s="4">
        <v>5</v>
      </c>
      <c r="D63" s="5">
        <f t="shared" si="8"/>
        <v>13.708014559880663</v>
      </c>
      <c r="G63" s="8" t="s">
        <v>35</v>
      </c>
      <c r="H63" s="8" t="s">
        <v>34</v>
      </c>
      <c r="I63" s="4">
        <v>8.5</v>
      </c>
    </row>
    <row r="64" spans="1:9" x14ac:dyDescent="0.35">
      <c r="A64" s="2">
        <v>44399</v>
      </c>
      <c r="B64" s="3">
        <f t="shared" si="9"/>
        <v>100082.21430168871</v>
      </c>
      <c r="C64" s="4">
        <v>5</v>
      </c>
      <c r="D64" s="5">
        <f t="shared" si="8"/>
        <v>13.709892370094344</v>
      </c>
      <c r="G64" s="8" t="s">
        <v>36</v>
      </c>
      <c r="H64" s="8" t="s">
        <v>35</v>
      </c>
      <c r="I64" s="4">
        <v>10.5</v>
      </c>
    </row>
    <row r="65" spans="1:9" x14ac:dyDescent="0.35">
      <c r="A65" s="4" t="s">
        <v>6</v>
      </c>
      <c r="B65" s="4"/>
      <c r="C65" s="4"/>
      <c r="D65" s="6">
        <f>SUM(D60:D64)</f>
        <v>95.924194058815118</v>
      </c>
      <c r="G65" s="8" t="s">
        <v>37</v>
      </c>
      <c r="H65" s="8" t="s">
        <v>36</v>
      </c>
      <c r="I65" s="10">
        <v>13.5</v>
      </c>
    </row>
    <row r="68" spans="1:9" x14ac:dyDescent="0.35">
      <c r="A68" s="14" t="s">
        <v>15</v>
      </c>
      <c r="B68" s="6" t="s">
        <v>38</v>
      </c>
      <c r="C68" s="6" t="s">
        <v>46</v>
      </c>
      <c r="D68" s="24">
        <v>44393</v>
      </c>
    </row>
    <row r="69" spans="1:9" x14ac:dyDescent="0.35">
      <c r="A69" s="14" t="s">
        <v>18</v>
      </c>
      <c r="B69" s="6" t="s">
        <v>39</v>
      </c>
      <c r="C69" s="6" t="s">
        <v>47</v>
      </c>
      <c r="D69" s="24">
        <v>44393</v>
      </c>
    </row>
    <row r="70" spans="1:9" x14ac:dyDescent="0.35">
      <c r="A70" s="14" t="s">
        <v>14</v>
      </c>
      <c r="B70" s="6" t="s">
        <v>30</v>
      </c>
      <c r="C70" s="6" t="s">
        <v>62</v>
      </c>
      <c r="D70" s="25">
        <v>44400</v>
      </c>
    </row>
    <row r="71" spans="1:9" x14ac:dyDescent="0.35">
      <c r="A71" s="16" t="s">
        <v>20</v>
      </c>
      <c r="B71" s="26" t="s">
        <v>21</v>
      </c>
      <c r="C71" s="17"/>
      <c r="D71" s="27"/>
    </row>
    <row r="72" spans="1:9" x14ac:dyDescent="0.35">
      <c r="A72" s="13" t="s">
        <v>2</v>
      </c>
      <c r="B72" s="15" t="s">
        <v>3</v>
      </c>
      <c r="C72" s="13" t="s">
        <v>4</v>
      </c>
      <c r="D72" s="13" t="s">
        <v>5</v>
      </c>
      <c r="G72" s="7" t="s">
        <v>23</v>
      </c>
    </row>
    <row r="73" spans="1:9" x14ac:dyDescent="0.35">
      <c r="A73" s="2">
        <v>44393</v>
      </c>
      <c r="B73" s="3">
        <v>200000</v>
      </c>
      <c r="C73" s="4">
        <v>5</v>
      </c>
      <c r="D73" s="5">
        <f>B73*C73*3/36500</f>
        <v>82.191780821917803</v>
      </c>
      <c r="G73" s="11" t="s">
        <v>7</v>
      </c>
      <c r="H73" s="11" t="s">
        <v>8</v>
      </c>
      <c r="I73" s="11" t="s">
        <v>9</v>
      </c>
    </row>
    <row r="74" spans="1:9" x14ac:dyDescent="0.35">
      <c r="A74" s="2">
        <v>44396</v>
      </c>
      <c r="B74" s="3">
        <f>200000+D73</f>
        <v>200082.19178082192</v>
      </c>
      <c r="C74" s="4">
        <v>5</v>
      </c>
      <c r="D74" s="5">
        <f>B74*C74*1/36500</f>
        <v>27.408519422030398</v>
      </c>
      <c r="G74" s="8" t="s">
        <v>33</v>
      </c>
      <c r="H74" s="8" t="s">
        <v>32</v>
      </c>
      <c r="I74" s="4">
        <v>5</v>
      </c>
    </row>
    <row r="75" spans="1:9" x14ac:dyDescent="0.35">
      <c r="A75" s="2">
        <v>44397</v>
      </c>
      <c r="B75" s="3">
        <f>B74+D74</f>
        <v>200109.60030024394</v>
      </c>
      <c r="C75" s="4">
        <v>5</v>
      </c>
      <c r="D75" s="5">
        <f t="shared" ref="D75:D77" si="10">B75*C75*1/36500</f>
        <v>27.412274013732045</v>
      </c>
      <c r="G75" s="8" t="s">
        <v>34</v>
      </c>
      <c r="H75" s="8" t="s">
        <v>33</v>
      </c>
      <c r="I75" s="4">
        <v>6</v>
      </c>
    </row>
    <row r="76" spans="1:9" x14ac:dyDescent="0.35">
      <c r="A76" s="2">
        <v>44398</v>
      </c>
      <c r="B76" s="3">
        <f t="shared" ref="B76:B77" si="11">B75+D75</f>
        <v>200137.01257425768</v>
      </c>
      <c r="C76" s="4">
        <v>5</v>
      </c>
      <c r="D76" s="5">
        <f t="shared" si="10"/>
        <v>27.416029119761326</v>
      </c>
      <c r="G76" s="8" t="s">
        <v>35</v>
      </c>
      <c r="H76" s="8" t="s">
        <v>34</v>
      </c>
      <c r="I76" s="4">
        <v>8.5</v>
      </c>
    </row>
    <row r="77" spans="1:9" x14ac:dyDescent="0.35">
      <c r="A77" s="2">
        <v>44399</v>
      </c>
      <c r="B77" s="3">
        <f t="shared" si="11"/>
        <v>200164.42860337743</v>
      </c>
      <c r="C77" s="4">
        <v>5</v>
      </c>
      <c r="D77" s="5">
        <f t="shared" si="10"/>
        <v>27.419784740188689</v>
      </c>
      <c r="G77" s="8" t="s">
        <v>36</v>
      </c>
      <c r="H77" s="8" t="s">
        <v>35</v>
      </c>
      <c r="I77" s="4">
        <v>10.5</v>
      </c>
    </row>
    <row r="78" spans="1:9" x14ac:dyDescent="0.35">
      <c r="A78" s="4" t="s">
        <v>6</v>
      </c>
      <c r="B78" s="4"/>
      <c r="C78" s="4"/>
      <c r="D78" s="6">
        <f>SUM(D73:D77)</f>
        <v>191.84838811763024</v>
      </c>
      <c r="G78" s="8" t="s">
        <v>37</v>
      </c>
      <c r="H78" s="8" t="s">
        <v>36</v>
      </c>
      <c r="I78" s="10">
        <v>13.5</v>
      </c>
    </row>
    <row r="80" spans="1:9" x14ac:dyDescent="0.35">
      <c r="A80" s="14" t="s">
        <v>15</v>
      </c>
      <c r="B80" s="6" t="s">
        <v>42</v>
      </c>
      <c r="C80" s="29"/>
      <c r="D80" s="30"/>
    </row>
    <row r="81" spans="1:10" x14ac:dyDescent="0.35">
      <c r="A81" s="14" t="s">
        <v>18</v>
      </c>
      <c r="B81" s="6" t="s">
        <v>50</v>
      </c>
      <c r="C81" s="29"/>
      <c r="D81" s="30"/>
    </row>
    <row r="82" spans="1:10" x14ac:dyDescent="0.35">
      <c r="A82" s="14" t="s">
        <v>51</v>
      </c>
      <c r="B82" s="6" t="s">
        <v>52</v>
      </c>
      <c r="C82" s="29"/>
      <c r="D82" s="30"/>
    </row>
    <row r="83" spans="1:10" x14ac:dyDescent="0.35">
      <c r="A83" s="14" t="s">
        <v>14</v>
      </c>
      <c r="B83" s="6" t="s">
        <v>49</v>
      </c>
      <c r="C83" s="29"/>
      <c r="D83" s="31"/>
    </row>
    <row r="84" spans="1:10" x14ac:dyDescent="0.35">
      <c r="A84" s="16" t="s">
        <v>20</v>
      </c>
      <c r="B84" s="17" t="s">
        <v>21</v>
      </c>
      <c r="C84" s="6" t="s">
        <v>46</v>
      </c>
      <c r="D84" s="25">
        <v>44384</v>
      </c>
    </row>
    <row r="85" spans="1:10" s="20" customFormat="1" ht="29" x14ac:dyDescent="0.35">
      <c r="A85" s="18" t="s">
        <v>43</v>
      </c>
      <c r="B85" s="19" t="s">
        <v>21</v>
      </c>
      <c r="C85" s="6" t="s">
        <v>47</v>
      </c>
      <c r="D85" s="25">
        <v>44384</v>
      </c>
      <c r="H85" s="7" t="s">
        <v>23</v>
      </c>
      <c r="I85"/>
      <c r="J85"/>
    </row>
    <row r="86" spans="1:10" s="20" customFormat="1" x14ac:dyDescent="0.35">
      <c r="A86" s="18" t="s">
        <v>44</v>
      </c>
      <c r="B86" s="19" t="s">
        <v>21</v>
      </c>
      <c r="C86" s="6" t="s">
        <v>48</v>
      </c>
      <c r="D86" s="25">
        <v>44391</v>
      </c>
      <c r="H86" s="11" t="s">
        <v>7</v>
      </c>
      <c r="I86" s="11" t="s">
        <v>8</v>
      </c>
      <c r="J86" s="11" t="s">
        <v>9</v>
      </c>
    </row>
    <row r="87" spans="1:10" x14ac:dyDescent="0.35">
      <c r="A87" s="13" t="s">
        <v>2</v>
      </c>
      <c r="B87" s="13" t="s">
        <v>3</v>
      </c>
      <c r="C87" s="13" t="s">
        <v>4</v>
      </c>
      <c r="D87" s="13" t="s">
        <v>40</v>
      </c>
      <c r="E87" s="13" t="s">
        <v>41</v>
      </c>
      <c r="F87" s="15" t="s">
        <v>45</v>
      </c>
      <c r="H87" s="32">
        <v>44383</v>
      </c>
      <c r="I87" s="32">
        <v>44382</v>
      </c>
      <c r="J87" s="33">
        <v>34</v>
      </c>
    </row>
    <row r="88" spans="1:10" x14ac:dyDescent="0.35">
      <c r="A88" s="2">
        <v>44384</v>
      </c>
      <c r="B88" s="3">
        <v>400000</v>
      </c>
      <c r="C88" s="4">
        <v>34</v>
      </c>
      <c r="D88" s="4">
        <v>1</v>
      </c>
      <c r="E88" s="4">
        <v>2</v>
      </c>
      <c r="F88" s="5">
        <f>B88*(C88+D88+E88)*1/36500</f>
        <v>405.47945205479454</v>
      </c>
      <c r="H88" s="32">
        <v>44384</v>
      </c>
      <c r="I88" s="32">
        <v>44383</v>
      </c>
      <c r="J88" s="33">
        <v>35</v>
      </c>
    </row>
    <row r="89" spans="1:10" x14ac:dyDescent="0.35">
      <c r="A89" s="2">
        <v>44385</v>
      </c>
      <c r="B89" s="3">
        <f>400000+F88</f>
        <v>400405.47945205477</v>
      </c>
      <c r="C89" s="4">
        <v>35</v>
      </c>
      <c r="D89" s="4">
        <v>1</v>
      </c>
      <c r="E89" s="4">
        <v>2</v>
      </c>
      <c r="F89" s="5">
        <f t="shared" ref="F89:F92" si="12">B89*(C89+D89+E89)*1/36500</f>
        <v>416.86049915556384</v>
      </c>
      <c r="H89" s="32">
        <v>44385</v>
      </c>
      <c r="I89" s="32">
        <v>44384</v>
      </c>
      <c r="J89" s="4">
        <v>36</v>
      </c>
    </row>
    <row r="90" spans="1:10" x14ac:dyDescent="0.35">
      <c r="A90" s="2">
        <v>44386</v>
      </c>
      <c r="B90" s="3">
        <f>B89+F89</f>
        <v>400822.33995121036</v>
      </c>
      <c r="C90" s="4">
        <v>36</v>
      </c>
      <c r="D90" s="4">
        <v>1</v>
      </c>
      <c r="E90" s="4">
        <v>2</v>
      </c>
      <c r="F90" s="5">
        <f t="shared" si="12"/>
        <v>428.27592487937545</v>
      </c>
      <c r="H90" s="32">
        <v>44386</v>
      </c>
      <c r="I90" s="32">
        <v>44385</v>
      </c>
      <c r="J90" s="4">
        <v>37</v>
      </c>
    </row>
    <row r="91" spans="1:10" x14ac:dyDescent="0.35">
      <c r="A91" s="2">
        <v>44389</v>
      </c>
      <c r="B91" s="3">
        <f>B90+F90</f>
        <v>401250.61587608972</v>
      </c>
      <c r="C91" s="4">
        <v>37</v>
      </c>
      <c r="D91" s="4">
        <v>1</v>
      </c>
      <c r="E91" s="4">
        <v>2</v>
      </c>
      <c r="F91" s="5">
        <f t="shared" si="12"/>
        <v>439.72670232996137</v>
      </c>
      <c r="H91" s="32">
        <v>44389</v>
      </c>
      <c r="I91" s="32">
        <v>44386</v>
      </c>
      <c r="J91" s="4">
        <v>38</v>
      </c>
    </row>
    <row r="92" spans="1:10" x14ac:dyDescent="0.35">
      <c r="A92" s="2">
        <v>44390</v>
      </c>
      <c r="B92" s="3">
        <f>B91+F91</f>
        <v>401690.34257841966</v>
      </c>
      <c r="C92" s="4">
        <v>38</v>
      </c>
      <c r="D92" s="4">
        <v>1</v>
      </c>
      <c r="E92" s="4">
        <v>2</v>
      </c>
      <c r="F92" s="5">
        <f t="shared" si="12"/>
        <v>451.21380947164948</v>
      </c>
      <c r="H92" s="32">
        <v>44390</v>
      </c>
      <c r="I92" s="32">
        <v>44389</v>
      </c>
      <c r="J92" s="4">
        <v>39</v>
      </c>
    </row>
    <row r="93" spans="1:10" x14ac:dyDescent="0.35">
      <c r="A93" s="4" t="s">
        <v>6</v>
      </c>
      <c r="B93" s="4"/>
      <c r="C93" s="4"/>
      <c r="D93" s="4"/>
      <c r="E93" s="4"/>
      <c r="F93" s="21">
        <f>SUM(F88:F92)</f>
        <v>2141.5563878913445</v>
      </c>
      <c r="H93" s="32">
        <v>44391</v>
      </c>
      <c r="I93" s="32">
        <v>44390</v>
      </c>
      <c r="J93" s="10">
        <v>41</v>
      </c>
    </row>
    <row r="96" spans="1:10" x14ac:dyDescent="0.35">
      <c r="A96" s="14" t="s">
        <v>15</v>
      </c>
      <c r="B96" s="6" t="s">
        <v>42</v>
      </c>
      <c r="C96" s="29"/>
      <c r="D96" s="30"/>
    </row>
    <row r="97" spans="1:10" x14ac:dyDescent="0.35">
      <c r="A97" s="14" t="s">
        <v>18</v>
      </c>
      <c r="B97" s="6" t="s">
        <v>50</v>
      </c>
      <c r="C97" s="29"/>
      <c r="D97" s="30"/>
    </row>
    <row r="98" spans="1:10" x14ac:dyDescent="0.35">
      <c r="A98" s="14" t="s">
        <v>51</v>
      </c>
      <c r="B98" s="6" t="s">
        <v>52</v>
      </c>
      <c r="C98" s="29"/>
      <c r="D98" s="30"/>
    </row>
    <row r="99" spans="1:10" x14ac:dyDescent="0.35">
      <c r="A99" s="14" t="s">
        <v>14</v>
      </c>
      <c r="B99" s="6" t="s">
        <v>49</v>
      </c>
      <c r="C99" s="29"/>
      <c r="D99" s="31"/>
    </row>
    <row r="100" spans="1:10" x14ac:dyDescent="0.35">
      <c r="A100" s="16" t="s">
        <v>20</v>
      </c>
      <c r="B100" s="17" t="s">
        <v>21</v>
      </c>
      <c r="C100" s="6" t="s">
        <v>46</v>
      </c>
      <c r="D100" s="25">
        <v>44392</v>
      </c>
    </row>
    <row r="101" spans="1:10" ht="29" x14ac:dyDescent="0.35">
      <c r="A101" s="18" t="s">
        <v>43</v>
      </c>
      <c r="B101" s="19" t="s">
        <v>55</v>
      </c>
      <c r="C101" s="6" t="s">
        <v>47</v>
      </c>
      <c r="D101" s="25">
        <v>44392</v>
      </c>
    </row>
    <row r="102" spans="1:10" x14ac:dyDescent="0.35">
      <c r="A102" s="18" t="s">
        <v>44</v>
      </c>
      <c r="B102" s="19" t="s">
        <v>55</v>
      </c>
      <c r="C102" s="6" t="s">
        <v>62</v>
      </c>
      <c r="D102" s="25">
        <v>44399</v>
      </c>
    </row>
    <row r="103" spans="1:10" ht="58" x14ac:dyDescent="0.35">
      <c r="A103" s="35" t="s">
        <v>2</v>
      </c>
      <c r="B103" s="36" t="s">
        <v>56</v>
      </c>
      <c r="C103" s="36" t="s">
        <v>57</v>
      </c>
      <c r="D103" s="35" t="s">
        <v>4</v>
      </c>
      <c r="E103" s="36" t="s">
        <v>40</v>
      </c>
      <c r="F103" s="36" t="s">
        <v>41</v>
      </c>
      <c r="G103" s="36" t="s">
        <v>61</v>
      </c>
      <c r="H103" s="36" t="s">
        <v>58</v>
      </c>
      <c r="I103" s="36" t="s">
        <v>59</v>
      </c>
      <c r="J103" s="37" t="s">
        <v>60</v>
      </c>
    </row>
    <row r="104" spans="1:10" x14ac:dyDescent="0.35">
      <c r="A104" s="2">
        <v>44392</v>
      </c>
      <c r="B104" s="3">
        <v>500000</v>
      </c>
      <c r="C104" s="3">
        <v>500000</v>
      </c>
      <c r="D104" s="4">
        <v>19</v>
      </c>
      <c r="E104" s="4">
        <v>1</v>
      </c>
      <c r="F104" s="4">
        <v>2</v>
      </c>
      <c r="G104" s="5">
        <f>C104*E104*1/36500</f>
        <v>13.698630136986301</v>
      </c>
      <c r="H104" s="4">
        <f>C104*F104*1/36500</f>
        <v>27.397260273972602</v>
      </c>
      <c r="I104" s="5">
        <f>B104*D104*1/36500</f>
        <v>260.27397260273972</v>
      </c>
      <c r="J104" s="5">
        <f>G104+H104+I104</f>
        <v>301.36986301369859</v>
      </c>
    </row>
    <row r="105" spans="1:10" x14ac:dyDescent="0.35">
      <c r="A105" s="2">
        <v>44393</v>
      </c>
      <c r="B105" s="3">
        <f>500000+I104</f>
        <v>500260.27397260274</v>
      </c>
      <c r="C105" s="3">
        <v>500000</v>
      </c>
      <c r="D105" s="4">
        <v>20</v>
      </c>
      <c r="E105" s="4">
        <v>1</v>
      </c>
      <c r="F105" s="4">
        <v>2</v>
      </c>
      <c r="G105" s="5">
        <f>C105*E105*3/36500</f>
        <v>41.095890410958901</v>
      </c>
      <c r="H105" s="4">
        <f>C105*F105*3/36500</f>
        <v>82.191780821917803</v>
      </c>
      <c r="I105" s="5">
        <f>B105*D105*3/36500</f>
        <v>822.34565584537438</v>
      </c>
      <c r="J105" s="5">
        <f t="shared" ref="J105:J108" si="13">G105+H105+I105</f>
        <v>945.63332707825111</v>
      </c>
    </row>
    <row r="106" spans="1:10" x14ac:dyDescent="0.35">
      <c r="A106" s="2">
        <v>44396</v>
      </c>
      <c r="B106" s="3">
        <f>B105+I105</f>
        <v>501082.6196284481</v>
      </c>
      <c r="C106" s="3">
        <v>500000</v>
      </c>
      <c r="D106" s="4">
        <v>21</v>
      </c>
      <c r="E106" s="4">
        <v>1</v>
      </c>
      <c r="F106" s="4">
        <v>2</v>
      </c>
      <c r="G106" s="5">
        <f t="shared" ref="G106:G108" si="14">C106*E106*1/36500</f>
        <v>13.698630136986301</v>
      </c>
      <c r="H106" s="4">
        <f t="shared" ref="H106:H108" si="15">C106*F106*1/36500</f>
        <v>27.397260273972602</v>
      </c>
      <c r="I106" s="5">
        <f t="shared" ref="I106:I108" si="16">B106*D106*1/36500</f>
        <v>288.29410992321675</v>
      </c>
      <c r="J106" s="5">
        <f t="shared" si="13"/>
        <v>329.39000033417562</v>
      </c>
    </row>
    <row r="107" spans="1:10" x14ac:dyDescent="0.35">
      <c r="A107" s="2">
        <v>44397</v>
      </c>
      <c r="B107" s="3">
        <f>B106+I106</f>
        <v>501370.91373837134</v>
      </c>
      <c r="C107" s="3">
        <v>500000</v>
      </c>
      <c r="D107" s="4">
        <v>22</v>
      </c>
      <c r="E107" s="4">
        <v>1</v>
      </c>
      <c r="F107" s="4">
        <v>2</v>
      </c>
      <c r="G107" s="5">
        <f t="shared" si="14"/>
        <v>13.698630136986301</v>
      </c>
      <c r="H107" s="4">
        <f t="shared" si="15"/>
        <v>27.397260273972602</v>
      </c>
      <c r="I107" s="5">
        <f t="shared" si="16"/>
        <v>302.19616718477175</v>
      </c>
      <c r="J107" s="5">
        <f t="shared" si="13"/>
        <v>343.29205759573063</v>
      </c>
    </row>
    <row r="108" spans="1:10" x14ac:dyDescent="0.35">
      <c r="A108" s="2">
        <v>44398</v>
      </c>
      <c r="B108" s="3">
        <f>B107+I107</f>
        <v>501673.10990555614</v>
      </c>
      <c r="C108" s="3">
        <v>500000</v>
      </c>
      <c r="D108" s="4">
        <v>23</v>
      </c>
      <c r="E108" s="4">
        <v>1</v>
      </c>
      <c r="F108" s="4">
        <v>2</v>
      </c>
      <c r="G108" s="5">
        <f t="shared" si="14"/>
        <v>13.698630136986301</v>
      </c>
      <c r="H108" s="4">
        <f t="shared" si="15"/>
        <v>27.397260273972602</v>
      </c>
      <c r="I108" s="5">
        <f t="shared" si="16"/>
        <v>316.12278158432309</v>
      </c>
      <c r="J108" s="5">
        <f t="shared" si="13"/>
        <v>357.21867199528197</v>
      </c>
    </row>
    <row r="109" spans="1:10" x14ac:dyDescent="0.35">
      <c r="A109" s="4" t="s">
        <v>6</v>
      </c>
      <c r="B109" s="4"/>
      <c r="C109" s="4"/>
      <c r="D109" s="4"/>
      <c r="E109" s="4"/>
      <c r="F109" s="4"/>
      <c r="G109" s="21">
        <f>SUM(G104:G108)</f>
        <v>95.890410958904098</v>
      </c>
      <c r="H109" s="6">
        <f>SUM(H104:H108)</f>
        <v>191.7808219178082</v>
      </c>
      <c r="I109" s="6">
        <f>SUM(I104:I108)</f>
        <v>1989.2326871404257</v>
      </c>
      <c r="J109" s="21">
        <f>SUM(J104:J108)</f>
        <v>2276.9039200171378</v>
      </c>
    </row>
    <row r="112" spans="1:10" x14ac:dyDescent="0.35">
      <c r="F112" s="7" t="s">
        <v>23</v>
      </c>
    </row>
    <row r="113" spans="6:8" x14ac:dyDescent="0.35">
      <c r="F113" s="11" t="s">
        <v>7</v>
      </c>
      <c r="G113" s="11" t="s">
        <v>8</v>
      </c>
      <c r="H113" s="11" t="s">
        <v>9</v>
      </c>
    </row>
    <row r="114" spans="6:8" x14ac:dyDescent="0.35">
      <c r="F114" s="32">
        <v>44391</v>
      </c>
      <c r="G114" s="32">
        <v>44390</v>
      </c>
      <c r="H114" s="33">
        <v>19</v>
      </c>
    </row>
    <row r="115" spans="6:8" x14ac:dyDescent="0.35">
      <c r="F115" s="32">
        <v>44392</v>
      </c>
      <c r="G115" s="32">
        <v>44391</v>
      </c>
      <c r="H115" s="33">
        <v>20</v>
      </c>
    </row>
    <row r="116" spans="6:8" x14ac:dyDescent="0.35">
      <c r="F116" s="32">
        <v>44393</v>
      </c>
      <c r="G116" s="32">
        <v>44392</v>
      </c>
      <c r="H116" s="4">
        <v>21</v>
      </c>
    </row>
    <row r="117" spans="6:8" x14ac:dyDescent="0.35">
      <c r="F117" s="32">
        <v>44396</v>
      </c>
      <c r="G117" s="32">
        <v>44393</v>
      </c>
      <c r="H117" s="4">
        <v>22</v>
      </c>
    </row>
    <row r="118" spans="6:8" x14ac:dyDescent="0.35">
      <c r="F118" s="32">
        <v>44397</v>
      </c>
      <c r="G118" s="32">
        <v>44396</v>
      </c>
      <c r="H118" s="4">
        <v>23</v>
      </c>
    </row>
    <row r="119" spans="6:8" x14ac:dyDescent="0.35">
      <c r="F119" s="32">
        <v>44398</v>
      </c>
      <c r="G119" s="32">
        <v>44397</v>
      </c>
      <c r="H119" s="4">
        <v>24</v>
      </c>
    </row>
    <row r="120" spans="6:8" x14ac:dyDescent="0.35">
      <c r="F120" s="32">
        <v>44399</v>
      </c>
      <c r="G120" s="32">
        <v>44398</v>
      </c>
      <c r="H120" s="10">
        <v>25</v>
      </c>
    </row>
  </sheetData>
  <mergeCells count="3">
    <mergeCell ref="C4:D4"/>
    <mergeCell ref="C18:D18"/>
    <mergeCell ref="C32:D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 Krishnan</dc:creator>
  <cp:lastModifiedBy>Priyanka Jeevan</cp:lastModifiedBy>
  <dcterms:created xsi:type="dcterms:W3CDTF">2021-07-08T11:52:38Z</dcterms:created>
  <dcterms:modified xsi:type="dcterms:W3CDTF">2021-07-15T07:01:31Z</dcterms:modified>
</cp:coreProperties>
</file>