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thsongco.ORADEV\Oracle Content - Accounts\Oracle Content\Laptop Backup\OT_22x\Hands On Tutorial - OBE\Key Account Planning\Sales and Promotional Planning\html\files\"/>
    </mc:Choice>
  </mc:AlternateContent>
  <xr:revisionPtr revIDLastSave="0" documentId="13_ncr:1_{D6120B44-0991-4736-9FA8-0AB3B5CC4057}" xr6:coauthVersionLast="47" xr6:coauthVersionMax="47" xr10:uidLastSave="{00000000-0000-0000-0000-000000000000}"/>
  <bookViews>
    <workbookView xWindow="28680" yWindow="-210" windowWidth="29040" windowHeight="16440" firstSheet="2" activeTab="2" xr2:uid="{00000000-000D-0000-FFFF-FFFF00000000}"/>
  </bookViews>
  <sheets>
    <sheet name="Loaded Data" sheetId="14" r:id="rId1"/>
    <sheet name="1st use case data flow" sheetId="15" state="hidden" r:id="rId2"/>
    <sheet name="4 Grape Multiple Promo" sheetId="12" r:id="rId3"/>
    <sheet name="4th use case Just Promo 4" sheetId="18" state="hidden" r:id="rId4"/>
    <sheet name="OKA_Avg Selling Price" sheetId="19" state="hidden" r:id="rId5"/>
    <sheet name="OKA_Enter Cost of Sales" sheetId="20" state="hidden" r:id="rId6"/>
    <sheet name="OKA_Enter Contract Rates" sheetId="21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20" l="1"/>
  <c r="C2" i="20"/>
  <c r="D2" i="20"/>
  <c r="E2" i="20"/>
  <c r="F2" i="20"/>
  <c r="G2" i="20"/>
  <c r="H2" i="20"/>
  <c r="I2" i="20"/>
  <c r="J2" i="20"/>
  <c r="K2" i="20"/>
  <c r="L2" i="20"/>
  <c r="M2" i="20"/>
  <c r="B3" i="20"/>
  <c r="C3" i="20"/>
  <c r="D3" i="20"/>
  <c r="E3" i="20"/>
  <c r="F3" i="20"/>
  <c r="G3" i="20"/>
  <c r="H3" i="20"/>
  <c r="I3" i="20"/>
  <c r="J3" i="20"/>
  <c r="K3" i="20"/>
  <c r="L3" i="20"/>
  <c r="M3" i="20"/>
  <c r="B4" i="20"/>
  <c r="C4" i="20"/>
  <c r="D4" i="20"/>
  <c r="E4" i="20"/>
  <c r="F4" i="20"/>
  <c r="G4" i="20"/>
  <c r="H4" i="20"/>
  <c r="I4" i="20"/>
  <c r="J4" i="20"/>
  <c r="K4" i="20"/>
  <c r="L4" i="20"/>
  <c r="M4" i="20"/>
  <c r="B5" i="20"/>
  <c r="C5" i="20"/>
  <c r="D5" i="20"/>
  <c r="E5" i="20"/>
  <c r="F5" i="20"/>
  <c r="G5" i="20"/>
  <c r="H5" i="20"/>
  <c r="I5" i="20"/>
  <c r="J5" i="20"/>
  <c r="K5" i="20"/>
  <c r="L5" i="20"/>
  <c r="M5" i="20"/>
  <c r="B6" i="20"/>
  <c r="C6" i="20"/>
  <c r="D6" i="20"/>
  <c r="E6" i="20"/>
  <c r="F6" i="20"/>
  <c r="G6" i="20"/>
  <c r="H6" i="20"/>
  <c r="I6" i="20"/>
  <c r="J6" i="20"/>
  <c r="K6" i="20"/>
  <c r="L6" i="20"/>
  <c r="M6" i="20"/>
  <c r="B7" i="20"/>
  <c r="C7" i="20"/>
  <c r="D7" i="20"/>
  <c r="E7" i="20"/>
  <c r="F7" i="20"/>
  <c r="G7" i="20"/>
  <c r="H7" i="20"/>
  <c r="I7" i="20"/>
  <c r="J7" i="20"/>
  <c r="K7" i="20"/>
  <c r="L7" i="20"/>
  <c r="M7" i="20"/>
  <c r="B8" i="20"/>
  <c r="C8" i="20"/>
  <c r="D8" i="20"/>
  <c r="E8" i="20"/>
  <c r="F8" i="20"/>
  <c r="G8" i="20"/>
  <c r="H8" i="20"/>
  <c r="I8" i="20"/>
  <c r="J8" i="20"/>
  <c r="K8" i="20"/>
  <c r="L8" i="20"/>
  <c r="M8" i="20"/>
  <c r="B9" i="20"/>
  <c r="C9" i="20"/>
  <c r="D9" i="20"/>
  <c r="E9" i="20"/>
  <c r="F9" i="20"/>
  <c r="G9" i="20"/>
  <c r="H9" i="20"/>
  <c r="I9" i="20"/>
  <c r="J9" i="20"/>
  <c r="K9" i="20"/>
  <c r="L9" i="20"/>
  <c r="M9" i="20"/>
  <c r="B10" i="20"/>
  <c r="C10" i="20"/>
  <c r="D10" i="20"/>
  <c r="E10" i="20"/>
  <c r="F10" i="20"/>
  <c r="G10" i="20"/>
  <c r="H10" i="20"/>
  <c r="I10" i="20"/>
  <c r="J10" i="20"/>
  <c r="K10" i="20"/>
  <c r="L10" i="20"/>
  <c r="M10" i="20"/>
  <c r="K49" i="12" l="1"/>
  <c r="L49" i="12"/>
  <c r="K48" i="12"/>
  <c r="K45" i="12" l="1"/>
  <c r="K44" i="12"/>
  <c r="L46" i="12" s="1"/>
  <c r="K46" i="12" l="1"/>
  <c r="F3" i="12" l="1"/>
  <c r="F8" i="12" s="1"/>
  <c r="F11" i="12" l="1"/>
  <c r="I19" i="12" s="1"/>
  <c r="C40" i="18"/>
  <c r="F30" i="18"/>
  <c r="E8" i="18"/>
  <c r="D8" i="18"/>
  <c r="D10" i="18" s="1"/>
  <c r="D16" i="18" s="1"/>
  <c r="W7" i="18"/>
  <c r="R7" i="18"/>
  <c r="W6" i="18"/>
  <c r="R6" i="18"/>
  <c r="L6" i="18"/>
  <c r="C35" i="18" s="1"/>
  <c r="W5" i="18"/>
  <c r="R5" i="18"/>
  <c r="L5" i="18"/>
  <c r="C30" i="18" s="1"/>
  <c r="F3" i="18"/>
  <c r="E27" i="18" l="1"/>
  <c r="G11" i="12"/>
  <c r="F16" i="12"/>
  <c r="F19" i="12" s="1"/>
  <c r="D19" i="18"/>
  <c r="D17" i="18"/>
  <c r="E32" i="18"/>
  <c r="D32" i="18"/>
  <c r="F8" i="18"/>
  <c r="E11" i="18"/>
  <c r="F11" i="18" s="1"/>
  <c r="M6" i="18" s="1"/>
  <c r="D27" i="18"/>
  <c r="E10" i="18"/>
  <c r="F10" i="18" s="1"/>
  <c r="M5" i="18" s="1"/>
  <c r="O16" i="15"/>
  <c r="P8" i="15"/>
  <c r="O5" i="15"/>
  <c r="O6" i="15"/>
  <c r="O4" i="15"/>
  <c r="O3" i="15"/>
  <c r="F13" i="15"/>
  <c r="E13" i="15"/>
  <c r="O10" i="15"/>
  <c r="F8" i="15"/>
  <c r="F14" i="15" s="1"/>
  <c r="E8" i="15"/>
  <c r="E14" i="15" s="1"/>
  <c r="D8" i="15"/>
  <c r="G7" i="15"/>
  <c r="G6" i="15"/>
  <c r="G5" i="15"/>
  <c r="G3" i="15"/>
  <c r="G2" i="15"/>
  <c r="F32" i="18" l="1"/>
  <c r="F17" i="12"/>
  <c r="F20" i="12" s="1"/>
  <c r="E16" i="18"/>
  <c r="E17" i="18" s="1"/>
  <c r="D20" i="18"/>
  <c r="D22" i="18"/>
  <c r="D28" i="18" s="1"/>
  <c r="D44" i="18"/>
  <c r="F27" i="18"/>
  <c r="E44" i="18"/>
  <c r="L12" i="15"/>
  <c r="G8" i="15"/>
  <c r="E19" i="18" l="1"/>
  <c r="E20" i="18" s="1"/>
  <c r="F16" i="18"/>
  <c r="F17" i="18"/>
  <c r="D45" i="18"/>
  <c r="F44" i="18"/>
  <c r="D29" i="18"/>
  <c r="O12" i="15"/>
  <c r="E22" i="18" l="1"/>
  <c r="F19" i="18"/>
  <c r="F20" i="18" s="1"/>
  <c r="D46" i="18"/>
  <c r="F7" i="14"/>
  <c r="D7" i="14"/>
  <c r="F6" i="14"/>
  <c r="D6" i="14"/>
  <c r="F5" i="14"/>
  <c r="D5" i="14"/>
  <c r="I4" i="14"/>
  <c r="E33" i="18" l="1"/>
  <c r="E28" i="18"/>
  <c r="F28" i="18" l="1"/>
  <c r="E45" i="18"/>
  <c r="E29" i="18"/>
  <c r="F29" i="18" s="1"/>
  <c r="F33" i="18"/>
  <c r="E34" i="18"/>
  <c r="F34" i="18" s="1"/>
  <c r="G30" i="12"/>
  <c r="G3" i="12"/>
  <c r="E46" i="18" l="1"/>
  <c r="F46" i="18" s="1"/>
  <c r="F45" i="18"/>
  <c r="D8" i="12" l="1"/>
  <c r="E8" i="12"/>
  <c r="E10" i="12" s="1"/>
  <c r="X5" i="12"/>
  <c r="M5" i="12"/>
  <c r="C30" i="12" s="1"/>
  <c r="X6" i="12"/>
  <c r="M6" i="12"/>
  <c r="C35" i="12" s="1"/>
  <c r="X7" i="12"/>
  <c r="C40" i="12"/>
  <c r="S5" i="12"/>
  <c r="S6" i="12"/>
  <c r="S7" i="12"/>
  <c r="L20" i="15" l="1"/>
  <c r="F32" i="12"/>
  <c r="D32" i="12"/>
  <c r="G32" i="12" s="1"/>
  <c r="D27" i="12"/>
  <c r="E27" i="12"/>
  <c r="E44" i="12" s="1"/>
  <c r="N6" i="12"/>
  <c r="D10" i="12"/>
  <c r="G8" i="12"/>
  <c r="D10" i="15" l="1"/>
  <c r="G10" i="12"/>
  <c r="N5" i="12" s="1"/>
  <c r="G27" i="12"/>
  <c r="G44" i="12" s="1"/>
  <c r="F44" i="12"/>
  <c r="D44" i="12"/>
  <c r="E16" i="12"/>
  <c r="D16" i="12"/>
  <c r="L19" i="15"/>
  <c r="O19" i="15" l="1"/>
  <c r="O21" i="15" s="1"/>
  <c r="L21" i="15"/>
  <c r="G10" i="15"/>
  <c r="G13" i="15" s="1"/>
  <c r="G14" i="15" s="1"/>
  <c r="D13" i="15"/>
  <c r="G16" i="12"/>
  <c r="E17" i="12"/>
  <c r="E19" i="12"/>
  <c r="D17" i="12"/>
  <c r="D19" i="12"/>
  <c r="D14" i="15" l="1"/>
  <c r="L14" i="15"/>
  <c r="G17" i="12"/>
  <c r="D22" i="12"/>
  <c r="D28" i="12" s="1"/>
  <c r="G28" i="12" s="1"/>
  <c r="G19" i="12"/>
  <c r="G20" i="12" s="1"/>
  <c r="E22" i="12"/>
  <c r="F22" i="12"/>
  <c r="F33" i="12" s="1"/>
  <c r="E28" i="12"/>
  <c r="E29" i="12" s="1"/>
  <c r="E20" i="12"/>
  <c r="D20" i="12"/>
  <c r="O14" i="15" l="1"/>
  <c r="O15" i="15" s="1"/>
  <c r="L22" i="15"/>
  <c r="G33" i="12"/>
  <c r="G45" i="12" s="1"/>
  <c r="G46" i="12" s="1"/>
  <c r="F45" i="12"/>
  <c r="F34" i="12"/>
  <c r="G34" i="12" s="1"/>
  <c r="E45" i="12"/>
  <c r="E46" i="12" s="1"/>
  <c r="D45" i="12"/>
  <c r="D29" i="12"/>
  <c r="G29" i="12" s="1"/>
  <c r="F46" i="12" l="1"/>
  <c r="F50" i="12"/>
  <c r="O22" i="15"/>
  <c r="O24" i="15" s="1"/>
  <c r="L23" i="15"/>
  <c r="O23" i="15" s="1"/>
  <c r="O25" i="15" s="1"/>
  <c r="D46" i="12"/>
</calcChain>
</file>

<file path=xl/sharedStrings.xml><?xml version="1.0" encoding="utf-8"?>
<sst xmlns="http://schemas.openxmlformats.org/spreadsheetml/2006/main" count="563" uniqueCount="143">
  <si>
    <t>Description</t>
  </si>
  <si>
    <t>Mar</t>
  </si>
  <si>
    <t>Base</t>
  </si>
  <si>
    <t>Based on Hist</t>
  </si>
  <si>
    <t>Building Blocks</t>
  </si>
  <si>
    <t>Placements</t>
  </si>
  <si>
    <t>Vertical</t>
  </si>
  <si>
    <t>Pricing</t>
  </si>
  <si>
    <t xml:space="preserve">Decrease </t>
  </si>
  <si>
    <t>Product</t>
  </si>
  <si>
    <t>New Variant</t>
  </si>
  <si>
    <t>Baseline</t>
  </si>
  <si>
    <t>Uplifts</t>
  </si>
  <si>
    <t>Promo1</t>
  </si>
  <si>
    <t>Total Sales Vol</t>
  </si>
  <si>
    <t>Promoted</t>
  </si>
  <si>
    <t>Non Promoted</t>
  </si>
  <si>
    <t>Tot Uplifts</t>
  </si>
  <si>
    <t>Off Invoice</t>
  </si>
  <si>
    <t>Bill Back</t>
  </si>
  <si>
    <t>Trade Spends</t>
  </si>
  <si>
    <t>Display Lumpsum</t>
  </si>
  <si>
    <t>Feature Lumpsum</t>
  </si>
  <si>
    <t>Other Lumpsum</t>
  </si>
  <si>
    <t>Custom Var</t>
  </si>
  <si>
    <t>Custom Fixed</t>
  </si>
  <si>
    <t>Promo Type</t>
  </si>
  <si>
    <t>Display</t>
  </si>
  <si>
    <t>Variable</t>
  </si>
  <si>
    <t>Fixed</t>
  </si>
  <si>
    <t>Total</t>
  </si>
  <si>
    <t>Promo Days</t>
  </si>
  <si>
    <t>Volume</t>
  </si>
  <si>
    <t>Promotion Details</t>
  </si>
  <si>
    <t>Start Dt</t>
  </si>
  <si>
    <t>End Dt</t>
  </si>
  <si>
    <t>Tot Variable</t>
  </si>
  <si>
    <t>Total Promo Days</t>
  </si>
  <si>
    <t>Total Trade Spends</t>
  </si>
  <si>
    <t>All Promos</t>
  </si>
  <si>
    <t>Promoted Volumes Per Promoted day</t>
  </si>
  <si>
    <t>Days In Period</t>
  </si>
  <si>
    <t>Aug</t>
  </si>
  <si>
    <t>Sep</t>
  </si>
  <si>
    <t>Jul</t>
  </si>
  <si>
    <t>Q3</t>
  </si>
  <si>
    <t>1 Jul to 31 Jul</t>
  </si>
  <si>
    <t>Apr</t>
  </si>
  <si>
    <t>Promo 4</t>
  </si>
  <si>
    <t>Promo 5</t>
  </si>
  <si>
    <t>Leaflet</t>
  </si>
  <si>
    <t>Uplift %</t>
  </si>
  <si>
    <t>May</t>
  </si>
  <si>
    <t>Jun</t>
  </si>
  <si>
    <t>15 May to 10 Jun</t>
  </si>
  <si>
    <t>1 Jun to 25 Jun</t>
  </si>
  <si>
    <t>Baseline Volume * Total Promo Days for Individual Promotion/ Total Days in Period * Uplift %</t>
  </si>
  <si>
    <t>Promo Days Per Promo</t>
  </si>
  <si>
    <t>Promoted Volume per promoted day * Variable cost * Promoted days</t>
  </si>
  <si>
    <t>Promotions with overlapping</t>
  </si>
  <si>
    <t>Target</t>
  </si>
  <si>
    <t>Revenue</t>
  </si>
  <si>
    <t>Avg</t>
  </si>
  <si>
    <t>Trade Spend %</t>
  </si>
  <si>
    <t>FY21</t>
  </si>
  <si>
    <t>FY20</t>
  </si>
  <si>
    <t>FY19</t>
  </si>
  <si>
    <t>FY18</t>
  </si>
  <si>
    <t>Actions</t>
  </si>
  <si>
    <t>Measure</t>
  </si>
  <si>
    <t>Load</t>
  </si>
  <si>
    <t>FY20 Actuals</t>
  </si>
  <si>
    <t>Seed Baseline</t>
  </si>
  <si>
    <t>FY21 Forecast</t>
  </si>
  <si>
    <t>Load Price</t>
  </si>
  <si>
    <t>Avg Price Per Unit</t>
  </si>
  <si>
    <t>Baseline Update</t>
  </si>
  <si>
    <t>Promotions</t>
  </si>
  <si>
    <t xml:space="preserve">Trade Spend </t>
  </si>
  <si>
    <t>Variable Spend</t>
  </si>
  <si>
    <t>Fixed Spend</t>
  </si>
  <si>
    <t>Uplift Revenue</t>
  </si>
  <si>
    <t>ROI on Uplift = Uplift Revenue - Trade Spends / Uplift Revenue</t>
  </si>
  <si>
    <t>ROI on Revenue=Uplift Revenue - Trade Spends/Revenue</t>
  </si>
  <si>
    <t>Regular Cola</t>
  </si>
  <si>
    <t>Walmart</t>
  </si>
  <si>
    <t>Root Beer</t>
  </si>
  <si>
    <t>Diet Cola</t>
  </si>
  <si>
    <t>Grape</t>
  </si>
  <si>
    <t xml:space="preserve">Promo 4: </t>
  </si>
  <si>
    <t>FunFrolic</t>
  </si>
  <si>
    <t>SpringHigh</t>
  </si>
  <si>
    <t>For the new overlapping promotion, the promoted volume per promoted day should be total promoted volume for the period / total promoted days in the period</t>
  </si>
  <si>
    <t>For new overlapping promotion, the promoted days would be only the incremental promotion days volume will be only the incremental promotion days share of the baseline + uplift of this promotion</t>
  </si>
  <si>
    <t>Cross Check</t>
  </si>
  <si>
    <t>Base Promoted * Var cost</t>
  </si>
  <si>
    <t>Uplifts * Var cost</t>
  </si>
  <si>
    <t>Orange</t>
  </si>
  <si>
    <t>Lemon Lime</t>
  </si>
  <si>
    <t>Actual</t>
  </si>
  <si>
    <t>Forecast</t>
  </si>
  <si>
    <t>Assumptions</t>
  </si>
  <si>
    <t xml:space="preserve">
Jan</t>
  </si>
  <si>
    <t xml:space="preserve">
Feb</t>
  </si>
  <si>
    <t xml:space="preserve">
Mar</t>
  </si>
  <si>
    <t xml:space="preserve">
+Q1</t>
  </si>
  <si>
    <t xml:space="preserve">
Apr</t>
  </si>
  <si>
    <t xml:space="preserve">
May</t>
  </si>
  <si>
    <t xml:space="preserve">
Jun</t>
  </si>
  <si>
    <t xml:space="preserve">
+Q2</t>
  </si>
  <si>
    <t xml:space="preserve">
Jul</t>
  </si>
  <si>
    <t xml:space="preserve">
Aug</t>
  </si>
  <si>
    <t xml:space="preserve">
Sep</t>
  </si>
  <si>
    <t xml:space="preserve">
+Q3</t>
  </si>
  <si>
    <t xml:space="preserve">
Oct</t>
  </si>
  <si>
    <t xml:space="preserve">
Nov</t>
  </si>
  <si>
    <t xml:space="preserve">
Dec</t>
  </si>
  <si>
    <t xml:space="preserve">
+Q4</t>
  </si>
  <si>
    <t>+YearTotal</t>
  </si>
  <si>
    <t>Jan</t>
  </si>
  <si>
    <t>Feb</t>
  </si>
  <si>
    <t>Oct</t>
  </si>
  <si>
    <t>Nov</t>
  </si>
  <si>
    <t>Dec</t>
  </si>
  <si>
    <t>-</t>
  </si>
  <si>
    <t>Sparkling Water</t>
  </si>
  <si>
    <t>Fruit Punch</t>
  </si>
  <si>
    <t>Lemonade</t>
  </si>
  <si>
    <t>Cash Discount %</t>
  </si>
  <si>
    <t>Returns %</t>
  </si>
  <si>
    <t>Allowance %</t>
  </si>
  <si>
    <t>Quantity Discount %</t>
  </si>
  <si>
    <t>Free Goods Unconditional %</t>
  </si>
  <si>
    <t>Unconditional Allowance %</t>
  </si>
  <si>
    <t>Cond Trade Develop Rebates %</t>
  </si>
  <si>
    <t>PPR %</t>
  </si>
  <si>
    <t>TPR %</t>
  </si>
  <si>
    <t>Credit Note %</t>
  </si>
  <si>
    <t>Contract Discount Per Unit</t>
  </si>
  <si>
    <t>Listing Fees</t>
  </si>
  <si>
    <t>Fun Frolic</t>
  </si>
  <si>
    <t>Spring High</t>
  </si>
  <si>
    <t>Promotions with overlapping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</si>
</sst>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6" formatCode="0.000%"/>
    <numFmt numFmtId="167" formatCode="_(* #,##0.0_);_(* \(#,##0.0\);_(* &quot;-&quot;??_);_(@_)"/>
    <numFmt numFmtId="169" formatCode="_(* #,##0.000_);_(* \(#,##0.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Oracle Sans"/>
      <family val="2"/>
    </font>
    <font>
      <sz val="11"/>
      <color theme="1"/>
      <name val="Oracle Sans"/>
      <family val="2"/>
    </font>
    <font>
      <sz val="11"/>
      <color theme="1"/>
      <name val="Oracle Sans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EDAFF"/>
        <bgColor indexed="64"/>
      </patternFill>
    </fill>
    <fill>
      <patternFill patternType="solid">
        <fgColor rgb="FFFFFFDC"/>
        <bgColor indexed="64"/>
      </patternFill>
    </fill>
    <fill>
      <patternFill patternType="solid">
        <fgColor rgb="FFD6D6D6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5" fontId="0" fillId="0" borderId="0" xfId="0" applyNumberFormat="1"/>
    <xf numFmtId="43" fontId="0" fillId="0" borderId="0" xfId="1" applyNumberFormat="1" applyFont="1"/>
    <xf numFmtId="9" fontId="0" fillId="0" borderId="0" xfId="2" applyFont="1"/>
    <xf numFmtId="0" fontId="2" fillId="0" borderId="0" xfId="6"/>
    <xf numFmtId="164" fontId="0" fillId="0" borderId="0" xfId="7" applyNumberFormat="1" applyFont="1"/>
    <xf numFmtId="43" fontId="0" fillId="0" borderId="0" xfId="7" applyNumberFormat="1" applyFont="1"/>
    <xf numFmtId="10" fontId="0" fillId="0" borderId="0" xfId="8" applyNumberFormat="1" applyFont="1"/>
    <xf numFmtId="43" fontId="2" fillId="0" borderId="0" xfId="6" applyNumberFormat="1"/>
    <xf numFmtId="164" fontId="2" fillId="0" borderId="0" xfId="6" applyNumberFormat="1"/>
    <xf numFmtId="10" fontId="0" fillId="0" borderId="0" xfId="2" applyNumberFormat="1" applyFont="1"/>
    <xf numFmtId="166" fontId="0" fillId="0" borderId="0" xfId="2" applyNumberFormat="1" applyFont="1"/>
    <xf numFmtId="167" fontId="0" fillId="0" borderId="0" xfId="1" applyNumberFormat="1" applyFont="1"/>
    <xf numFmtId="167" fontId="0" fillId="0" borderId="0" xfId="0" applyNumberFormat="1"/>
    <xf numFmtId="169" fontId="0" fillId="0" borderId="0" xfId="1" applyNumberFormat="1" applyFont="1"/>
    <xf numFmtId="164" fontId="0" fillId="0" borderId="0" xfId="1" applyNumberFormat="1" applyFont="1" applyAlignment="1">
      <alignment horizontal="left" indent="2"/>
    </xf>
    <xf numFmtId="0" fontId="0" fillId="0" borderId="0" xfId="0" applyProtection="1">
      <protection locked="0"/>
    </xf>
    <xf numFmtId="49" fontId="1" fillId="2" borderId="1" xfId="0" applyNumberFormat="1" applyFont="1" applyFill="1" applyBorder="1" applyProtection="1"/>
    <xf numFmtId="0" fontId="1" fillId="2" borderId="1" xfId="0" applyNumberFormat="1" applyFont="1" applyFill="1" applyBorder="1" applyProtection="1"/>
    <xf numFmtId="1" fontId="1" fillId="3" borderId="1" xfId="0" applyNumberFormat="1" applyFont="1" applyFill="1" applyBorder="1" applyProtection="1">
      <protection locked="0"/>
    </xf>
    <xf numFmtId="1" fontId="1" fillId="4" borderId="1" xfId="0" applyNumberFormat="1" applyFont="1" applyFill="1" applyBorder="1" applyProtection="1"/>
    <xf numFmtId="49" fontId="1" fillId="2" borderId="1" xfId="0" applyNumberFormat="1" applyFont="1" applyFill="1" applyBorder="1" applyAlignment="1" applyProtection="1">
      <alignment vertical="top"/>
    </xf>
    <xf numFmtId="49" fontId="1" fillId="2" borderId="1" xfId="0" applyNumberFormat="1" applyFont="1" applyFill="1" applyBorder="1" applyAlignment="1" applyProtection="1">
      <alignment vertical="top" wrapText="1"/>
    </xf>
    <xf numFmtId="2" fontId="1" fillId="3" borderId="1" xfId="0" applyNumberFormat="1" applyFont="1" applyFill="1" applyBorder="1" applyProtection="1">
      <protection locked="0"/>
    </xf>
    <xf numFmtId="9" fontId="0" fillId="0" borderId="0" xfId="0" applyNumberFormat="1" applyProtection="1">
      <protection locked="0"/>
    </xf>
    <xf numFmtId="9" fontId="1" fillId="3" borderId="1" xfId="0" applyNumberFormat="1" applyFont="1" applyFill="1" applyBorder="1" applyProtection="1">
      <protection locked="0"/>
    </xf>
    <xf numFmtId="0" fontId="5" fillId="0" borderId="0" xfId="0" applyFont="1"/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3" xfId="0" applyNumberFormat="1" applyFont="1" applyFill="1" applyBorder="1" applyAlignment="1" applyProtection="1">
      <alignment horizontal="center" vertical="top"/>
    </xf>
    <xf numFmtId="49" fontId="1" fillId="2" borderId="4" xfId="0" applyNumberFormat="1" applyFont="1" applyFill="1" applyBorder="1" applyAlignment="1" applyProtection="1">
      <alignment horizontal="center" vertical="top"/>
    </xf>
  </cellXfs>
  <cellStyles count="9">
    <cellStyle name="Comma" xfId="1" builtinId="3"/>
    <cellStyle name="Comma 2" xfId="4" xr:uid="{00000000-0005-0000-0000-000001000000}"/>
    <cellStyle name="Comma 2 2" xfId="7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ercent" xfId="2" builtinId="5"/>
    <cellStyle name="Percent 2" xfId="5" xr:uid="{00000000-0005-0000-0000-000007000000}"/>
    <cellStyle name="Percent 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1.bin"/><Relationship Id="rId13" Type="http://schemas.openxmlformats.org/officeDocument/2006/relationships/customProperty" Target="../customProperty26.bin"/><Relationship Id="rId3" Type="http://schemas.openxmlformats.org/officeDocument/2006/relationships/customProperty" Target="../customProperty16.bin"/><Relationship Id="rId7" Type="http://schemas.openxmlformats.org/officeDocument/2006/relationships/customProperty" Target="../customProperty20.bin"/><Relationship Id="rId12" Type="http://schemas.openxmlformats.org/officeDocument/2006/relationships/customProperty" Target="../customProperty25.bin"/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Relationship Id="rId6" Type="http://schemas.openxmlformats.org/officeDocument/2006/relationships/customProperty" Target="../customProperty19.bin"/><Relationship Id="rId11" Type="http://schemas.openxmlformats.org/officeDocument/2006/relationships/customProperty" Target="../customProperty24.bin"/><Relationship Id="rId5" Type="http://schemas.openxmlformats.org/officeDocument/2006/relationships/customProperty" Target="../customProperty18.bin"/><Relationship Id="rId10" Type="http://schemas.openxmlformats.org/officeDocument/2006/relationships/customProperty" Target="../customProperty23.bin"/><Relationship Id="rId4" Type="http://schemas.openxmlformats.org/officeDocument/2006/relationships/customProperty" Target="../customProperty17.bin"/><Relationship Id="rId9" Type="http://schemas.openxmlformats.org/officeDocument/2006/relationships/customProperty" Target="../customProperty2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3.bin"/><Relationship Id="rId13" Type="http://schemas.openxmlformats.org/officeDocument/2006/relationships/customProperty" Target="../customProperty38.bin"/><Relationship Id="rId3" Type="http://schemas.openxmlformats.org/officeDocument/2006/relationships/customProperty" Target="../customProperty28.bin"/><Relationship Id="rId7" Type="http://schemas.openxmlformats.org/officeDocument/2006/relationships/customProperty" Target="../customProperty32.bin"/><Relationship Id="rId12" Type="http://schemas.openxmlformats.org/officeDocument/2006/relationships/customProperty" Target="../customProperty37.bin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31.bin"/><Relationship Id="rId11" Type="http://schemas.openxmlformats.org/officeDocument/2006/relationships/customProperty" Target="../customProperty36.bin"/><Relationship Id="rId5" Type="http://schemas.openxmlformats.org/officeDocument/2006/relationships/customProperty" Target="../customProperty30.bin"/><Relationship Id="rId10" Type="http://schemas.openxmlformats.org/officeDocument/2006/relationships/customProperty" Target="../customProperty35.bin"/><Relationship Id="rId4" Type="http://schemas.openxmlformats.org/officeDocument/2006/relationships/customProperty" Target="../customProperty29.bin"/><Relationship Id="rId9" Type="http://schemas.openxmlformats.org/officeDocument/2006/relationships/customProperty" Target="../customProperty34.bin"/><Relationship Id="rId14" Type="http://schemas.openxmlformats.org/officeDocument/2006/relationships/customProperty" Target="../customProperty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workbookViewId="0">
      <selection activeCell="C21" sqref="C21"/>
    </sheetView>
  </sheetViews>
  <sheetFormatPr defaultRowHeight="15.75" x14ac:dyDescent="0.3"/>
  <cols>
    <col min="1" max="1" width="9.140625" style="6"/>
    <col min="2" max="2" width="16.5703125" style="6" bestFit="1" customWidth="1"/>
    <col min="3" max="4" width="17.28515625" style="6" customWidth="1"/>
    <col min="5" max="6" width="20.28515625" style="6" customWidth="1"/>
    <col min="7" max="7" width="16.7109375" style="6" customWidth="1"/>
    <col min="8" max="8" width="20.85546875" style="6" customWidth="1"/>
    <col min="9" max="9" width="11.28515625" style="6" customWidth="1"/>
    <col min="10" max="16384" width="9.140625" style="6"/>
  </cols>
  <sheetData>
    <row r="1" spans="1:9" x14ac:dyDescent="0.3">
      <c r="G1" s="6" t="s">
        <v>60</v>
      </c>
    </row>
    <row r="2" spans="1:9" x14ac:dyDescent="0.3">
      <c r="B2" s="6" t="s">
        <v>32</v>
      </c>
      <c r="C2" s="6" t="s">
        <v>61</v>
      </c>
      <c r="D2" s="6" t="s">
        <v>62</v>
      </c>
      <c r="E2" s="6" t="s">
        <v>20</v>
      </c>
      <c r="F2" s="6" t="s">
        <v>63</v>
      </c>
      <c r="G2" s="6" t="s">
        <v>32</v>
      </c>
      <c r="H2" s="6" t="s">
        <v>61</v>
      </c>
    </row>
    <row r="4" spans="1:9" x14ac:dyDescent="0.3">
      <c r="A4" s="6" t="s">
        <v>64</v>
      </c>
      <c r="G4" s="7">
        <v>21869500</v>
      </c>
      <c r="H4" s="7">
        <v>298531100</v>
      </c>
      <c r="I4" s="8">
        <f t="shared" ref="I4" si="0">H4/G4</f>
        <v>13.650568142847344</v>
      </c>
    </row>
    <row r="5" spans="1:9" x14ac:dyDescent="0.3">
      <c r="A5" s="6" t="s">
        <v>65</v>
      </c>
      <c r="B5" s="7">
        <v>18508132.100000001</v>
      </c>
      <c r="C5" s="7">
        <v>239529042.97</v>
      </c>
      <c r="D5" s="8">
        <f t="shared" ref="D5:D6" si="1">C5/B5</f>
        <v>12.941826958864205</v>
      </c>
      <c r="E5" s="7">
        <v>26030929.779800005</v>
      </c>
      <c r="F5" s="9">
        <f>E5/C5</f>
        <v>0.10867546355562514</v>
      </c>
    </row>
    <row r="6" spans="1:9" x14ac:dyDescent="0.3">
      <c r="A6" s="6" t="s">
        <v>66</v>
      </c>
      <c r="B6" s="7">
        <v>16819545</v>
      </c>
      <c r="C6" s="7">
        <v>225675021.03599998</v>
      </c>
      <c r="D6" s="8">
        <f t="shared" si="1"/>
        <v>13.417427227430943</v>
      </c>
      <c r="E6" s="7">
        <v>21712228.385000002</v>
      </c>
      <c r="F6" s="9">
        <f t="shared" ref="F6:F7" si="2">E6/C6</f>
        <v>9.6210153367112958E-2</v>
      </c>
    </row>
    <row r="7" spans="1:9" x14ac:dyDescent="0.3">
      <c r="A7" s="6" t="s">
        <v>67</v>
      </c>
      <c r="B7" s="7">
        <v>15704400</v>
      </c>
      <c r="C7" s="7">
        <v>212694373.125</v>
      </c>
      <c r="D7" s="8">
        <f>C7/B7</f>
        <v>13.543616637693894</v>
      </c>
      <c r="E7" s="7">
        <v>21220977.468000002</v>
      </c>
      <c r="F7" s="9">
        <f t="shared" si="2"/>
        <v>9.9772162075620507E-2</v>
      </c>
    </row>
    <row r="8" spans="1:9" x14ac:dyDescent="0.3">
      <c r="B8" s="7"/>
      <c r="D8" s="10"/>
    </row>
    <row r="9" spans="1:9" x14ac:dyDescent="0.3">
      <c r="B9" s="7"/>
    </row>
    <row r="10" spans="1:9" x14ac:dyDescent="0.3">
      <c r="E10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zoomScale="120" zoomScaleNormal="120" workbookViewId="0">
      <selection activeCell="A3" sqref="A3"/>
    </sheetView>
  </sheetViews>
  <sheetFormatPr defaultRowHeight="15" x14ac:dyDescent="0.25"/>
  <cols>
    <col min="1" max="1" width="17" customWidth="1"/>
    <col min="2" max="2" width="21.5703125" customWidth="1"/>
    <col min="5" max="5" width="12.42578125" customWidth="1"/>
    <col min="6" max="6" width="13.5703125" customWidth="1"/>
    <col min="7" max="7" width="12.85546875" customWidth="1"/>
    <col min="10" max="10" width="18.28515625" customWidth="1"/>
    <col min="11" max="11" width="20.140625" customWidth="1"/>
    <col min="12" max="12" width="13.42578125" bestFit="1" customWidth="1"/>
    <col min="13" max="14" width="12" bestFit="1" customWidth="1"/>
    <col min="15" max="16" width="12.28515625" customWidth="1"/>
    <col min="17" max="17" width="26.85546875" customWidth="1"/>
  </cols>
  <sheetData>
    <row r="1" spans="1:17" x14ac:dyDescent="0.25">
      <c r="A1" t="s">
        <v>84</v>
      </c>
      <c r="B1" t="s">
        <v>0</v>
      </c>
      <c r="D1" t="s">
        <v>44</v>
      </c>
      <c r="E1" t="s">
        <v>42</v>
      </c>
      <c r="F1" t="s">
        <v>43</v>
      </c>
      <c r="G1" t="s">
        <v>45</v>
      </c>
      <c r="J1" t="s">
        <v>68</v>
      </c>
      <c r="K1" t="s">
        <v>84</v>
      </c>
      <c r="L1" t="s">
        <v>44</v>
      </c>
      <c r="M1" t="s">
        <v>42</v>
      </c>
      <c r="N1" t="s">
        <v>43</v>
      </c>
      <c r="O1" t="s">
        <v>45</v>
      </c>
      <c r="Q1" t="s">
        <v>69</v>
      </c>
    </row>
    <row r="2" spans="1:17" x14ac:dyDescent="0.25">
      <c r="A2" t="s">
        <v>85</v>
      </c>
      <c r="D2" s="1">
        <v>19440</v>
      </c>
      <c r="E2" s="1"/>
      <c r="F2" s="1"/>
      <c r="G2" s="1">
        <f>SUM(D2:F2)</f>
        <v>19440</v>
      </c>
    </row>
    <row r="3" spans="1:17" x14ac:dyDescent="0.25">
      <c r="A3" t="s">
        <v>2</v>
      </c>
      <c r="B3" t="s">
        <v>3</v>
      </c>
      <c r="C3" s="1"/>
      <c r="D3" s="1">
        <v>31000</v>
      </c>
      <c r="E3" s="1"/>
      <c r="F3" s="1"/>
      <c r="G3" s="1">
        <f>SUM(D3:F3)</f>
        <v>31000</v>
      </c>
      <c r="I3" s="1">
        <v>1</v>
      </c>
      <c r="J3" t="s">
        <v>70</v>
      </c>
      <c r="K3" t="s">
        <v>71</v>
      </c>
      <c r="L3" s="1">
        <v>10622</v>
      </c>
      <c r="M3" s="1"/>
      <c r="N3" s="1"/>
      <c r="O3" s="1">
        <f>L3</f>
        <v>10622</v>
      </c>
      <c r="Q3" t="s">
        <v>32</v>
      </c>
    </row>
    <row r="4" spans="1:17" x14ac:dyDescent="0.25">
      <c r="A4" t="s">
        <v>4</v>
      </c>
      <c r="C4" s="1"/>
      <c r="D4" s="1"/>
      <c r="E4" s="1"/>
      <c r="F4" s="1"/>
      <c r="G4" s="1"/>
      <c r="I4">
        <v>2</v>
      </c>
      <c r="J4" t="s">
        <v>72</v>
      </c>
      <c r="K4" t="s">
        <v>73</v>
      </c>
      <c r="L4" s="1">
        <v>10622</v>
      </c>
      <c r="M4" s="1"/>
      <c r="N4" s="1"/>
      <c r="O4" s="1">
        <f>L4</f>
        <v>10622</v>
      </c>
      <c r="Q4" t="s">
        <v>32</v>
      </c>
    </row>
    <row r="5" spans="1:17" x14ac:dyDescent="0.25">
      <c r="A5" t="s">
        <v>5</v>
      </c>
      <c r="B5" t="s">
        <v>6</v>
      </c>
      <c r="C5" s="1"/>
      <c r="D5" s="1"/>
      <c r="E5" s="1"/>
      <c r="F5" s="1"/>
      <c r="G5" s="1">
        <f t="shared" ref="G5:G10" si="0">SUM(D5:F5)</f>
        <v>0</v>
      </c>
      <c r="I5">
        <v>1</v>
      </c>
      <c r="J5" t="s">
        <v>70</v>
      </c>
      <c r="K5" t="s">
        <v>71</v>
      </c>
      <c r="L5" s="1">
        <v>1408249.75</v>
      </c>
      <c r="M5" s="1"/>
      <c r="N5" s="1"/>
      <c r="O5" s="1">
        <f t="shared" ref="O5:O6" si="1">L5</f>
        <v>1408249.75</v>
      </c>
      <c r="Q5" t="s">
        <v>61</v>
      </c>
    </row>
    <row r="6" spans="1:17" x14ac:dyDescent="0.25">
      <c r="A6" t="s">
        <v>7</v>
      </c>
      <c r="B6" t="s">
        <v>8</v>
      </c>
      <c r="C6" s="1"/>
      <c r="D6" s="1"/>
      <c r="E6" s="1"/>
      <c r="F6" s="1"/>
      <c r="G6" s="1">
        <f t="shared" si="0"/>
        <v>0</v>
      </c>
      <c r="I6">
        <v>2</v>
      </c>
      <c r="J6" t="s">
        <v>72</v>
      </c>
      <c r="K6" t="s">
        <v>73</v>
      </c>
      <c r="L6" s="1">
        <v>1408249.75</v>
      </c>
      <c r="M6" s="1"/>
      <c r="N6" s="1"/>
      <c r="O6" s="1">
        <f t="shared" si="1"/>
        <v>1408249.75</v>
      </c>
      <c r="Q6" t="s">
        <v>61</v>
      </c>
    </row>
    <row r="7" spans="1:17" x14ac:dyDescent="0.25">
      <c r="A7" t="s">
        <v>9</v>
      </c>
      <c r="B7" t="s">
        <v>10</v>
      </c>
      <c r="C7" s="1"/>
      <c r="D7" s="1"/>
      <c r="E7" s="1"/>
      <c r="F7" s="1"/>
      <c r="G7" s="1">
        <f t="shared" si="0"/>
        <v>0</v>
      </c>
      <c r="L7" s="1"/>
      <c r="M7" s="1"/>
      <c r="N7" s="1"/>
      <c r="O7" s="1"/>
    </row>
    <row r="8" spans="1:17" x14ac:dyDescent="0.25">
      <c r="A8" t="s">
        <v>11</v>
      </c>
      <c r="C8" s="1"/>
      <c r="D8" s="1">
        <f>SUM(D3:D7)</f>
        <v>31000</v>
      </c>
      <c r="E8" s="1">
        <f t="shared" ref="E8:F8" si="2">SUM(E3:E7)</f>
        <v>0</v>
      </c>
      <c r="F8" s="1">
        <f t="shared" si="2"/>
        <v>0</v>
      </c>
      <c r="G8" s="1">
        <f t="shared" si="0"/>
        <v>31000</v>
      </c>
      <c r="I8">
        <v>3</v>
      </c>
      <c r="J8" t="s">
        <v>74</v>
      </c>
      <c r="K8" t="s">
        <v>73</v>
      </c>
      <c r="L8" s="14">
        <v>12.6</v>
      </c>
      <c r="M8" s="1"/>
      <c r="N8" s="1"/>
      <c r="O8" s="1"/>
      <c r="P8" s="15">
        <f>L8</f>
        <v>12.6</v>
      </c>
      <c r="Q8" t="s">
        <v>75</v>
      </c>
    </row>
    <row r="9" spans="1:17" x14ac:dyDescent="0.25">
      <c r="A9" t="s">
        <v>12</v>
      </c>
      <c r="C9" s="1"/>
      <c r="D9" s="1"/>
      <c r="E9" s="1"/>
      <c r="F9" s="1"/>
      <c r="G9" s="1"/>
      <c r="L9" s="1"/>
      <c r="M9" s="1"/>
      <c r="N9" s="1"/>
      <c r="O9" s="1"/>
    </row>
    <row r="10" spans="1:17" x14ac:dyDescent="0.25">
      <c r="A10" t="s">
        <v>13</v>
      </c>
      <c r="B10" t="s">
        <v>46</v>
      </c>
      <c r="C10" s="1">
        <v>1000</v>
      </c>
      <c r="D10" s="1" t="e">
        <f>#REF!</f>
        <v>#REF!</v>
      </c>
      <c r="E10" s="1"/>
      <c r="F10" s="1"/>
      <c r="G10" s="1" t="e">
        <f t="shared" si="0"/>
        <v>#REF!</v>
      </c>
      <c r="I10">
        <v>4</v>
      </c>
      <c r="J10" t="s">
        <v>76</v>
      </c>
      <c r="K10" t="s">
        <v>73</v>
      </c>
      <c r="L10" s="1">
        <v>31000</v>
      </c>
      <c r="M10" s="1"/>
      <c r="N10" s="1"/>
      <c r="O10" s="1">
        <f>SUM(L10:N10)</f>
        <v>31000</v>
      </c>
      <c r="Q10" t="s">
        <v>32</v>
      </c>
    </row>
    <row r="11" spans="1:17" x14ac:dyDescent="0.25">
      <c r="C11" s="1"/>
      <c r="D11" s="1"/>
      <c r="E11" s="1"/>
      <c r="F11" s="1"/>
      <c r="G11" s="1"/>
      <c r="L11" s="1"/>
      <c r="M11" s="1"/>
      <c r="N11" s="1"/>
      <c r="O11" s="1"/>
    </row>
    <row r="12" spans="1:17" x14ac:dyDescent="0.25">
      <c r="C12" s="1"/>
      <c r="D12" s="1"/>
      <c r="E12" s="1"/>
      <c r="F12" s="1"/>
      <c r="G12" s="1"/>
      <c r="I12">
        <v>4</v>
      </c>
      <c r="J12" t="s">
        <v>61</v>
      </c>
      <c r="K12" t="s">
        <v>73</v>
      </c>
      <c r="L12" s="1">
        <f>L10*$P$8</f>
        <v>390600</v>
      </c>
      <c r="M12" s="1"/>
      <c r="N12" s="1"/>
      <c r="O12" s="1">
        <f>SUM(L12:N12)</f>
        <v>390600</v>
      </c>
      <c r="Q12" t="s">
        <v>61</v>
      </c>
    </row>
    <row r="13" spans="1:17" x14ac:dyDescent="0.25">
      <c r="A13" t="s">
        <v>17</v>
      </c>
      <c r="C13" s="1"/>
      <c r="D13" s="1" t="e">
        <f>SUM(D10:D12)</f>
        <v>#REF!</v>
      </c>
      <c r="E13" s="1">
        <f t="shared" ref="E13:G13" si="3">SUM(E10:E12)</f>
        <v>0</v>
      </c>
      <c r="F13" s="1">
        <f t="shared" si="3"/>
        <v>0</v>
      </c>
      <c r="G13" s="1" t="e">
        <f t="shared" si="3"/>
        <v>#REF!</v>
      </c>
      <c r="L13" s="1"/>
      <c r="M13" s="1"/>
      <c r="N13" s="1"/>
      <c r="O13" s="1"/>
    </row>
    <row r="14" spans="1:17" x14ac:dyDescent="0.25">
      <c r="A14" t="s">
        <v>14</v>
      </c>
      <c r="C14" s="1"/>
      <c r="D14" s="1" t="e">
        <f>D8+D13</f>
        <v>#REF!</v>
      </c>
      <c r="E14" s="1">
        <f t="shared" ref="E14:G14" si="4">E8+E13</f>
        <v>0</v>
      </c>
      <c r="F14" s="1">
        <f t="shared" si="4"/>
        <v>0</v>
      </c>
      <c r="G14" s="1" t="e">
        <f t="shared" si="4"/>
        <v>#REF!</v>
      </c>
      <c r="I14">
        <v>4</v>
      </c>
      <c r="J14" t="s">
        <v>77</v>
      </c>
      <c r="K14" t="s">
        <v>73</v>
      </c>
      <c r="L14" s="1" t="e">
        <f>D13</f>
        <v>#REF!</v>
      </c>
      <c r="M14" s="1"/>
      <c r="N14" s="1"/>
      <c r="O14" s="1" t="e">
        <f>SUM(L14:N14)</f>
        <v>#REF!</v>
      </c>
      <c r="Q14" t="s">
        <v>32</v>
      </c>
    </row>
    <row r="15" spans="1:17" x14ac:dyDescent="0.25">
      <c r="L15" s="1"/>
      <c r="M15" s="1"/>
      <c r="N15" s="1"/>
      <c r="O15" s="1" t="e">
        <f>O14+O10</f>
        <v>#REF!</v>
      </c>
      <c r="Q15" t="s">
        <v>15</v>
      </c>
    </row>
    <row r="16" spans="1:17" x14ac:dyDescent="0.25">
      <c r="L16" s="1"/>
      <c r="M16" s="1"/>
      <c r="N16" s="1"/>
      <c r="O16" s="1">
        <f>0</f>
        <v>0</v>
      </c>
      <c r="Q16" t="s">
        <v>16</v>
      </c>
    </row>
    <row r="17" spans="9:17" x14ac:dyDescent="0.25">
      <c r="L17" s="1"/>
      <c r="M17" s="1"/>
      <c r="N17" s="1"/>
      <c r="O17" s="1"/>
    </row>
    <row r="18" spans="9:17" x14ac:dyDescent="0.25">
      <c r="L18" s="1"/>
      <c r="M18" s="1"/>
      <c r="N18" s="1"/>
      <c r="O18" s="1"/>
    </row>
    <row r="19" spans="9:17" x14ac:dyDescent="0.25">
      <c r="I19">
        <v>5</v>
      </c>
      <c r="J19" t="s">
        <v>78</v>
      </c>
      <c r="K19" t="s">
        <v>73</v>
      </c>
      <c r="L19" s="1" t="e">
        <f>#REF!</f>
        <v>#REF!</v>
      </c>
      <c r="M19" s="1"/>
      <c r="N19" s="1"/>
      <c r="O19" s="1" t="e">
        <f>L19</f>
        <v>#REF!</v>
      </c>
      <c r="Q19" t="s">
        <v>79</v>
      </c>
    </row>
    <row r="20" spans="9:17" x14ac:dyDescent="0.25">
      <c r="L20" s="1" t="e">
        <f>#REF!</f>
        <v>#REF!</v>
      </c>
      <c r="M20" s="1"/>
      <c r="N20" s="1"/>
      <c r="O20" s="1">
        <v>2000</v>
      </c>
      <c r="Q20" t="s">
        <v>80</v>
      </c>
    </row>
    <row r="21" spans="9:17" x14ac:dyDescent="0.25">
      <c r="L21" s="1" t="e">
        <f>SUM(L19:L20)</f>
        <v>#REF!</v>
      </c>
      <c r="M21" s="1"/>
      <c r="N21" s="1"/>
      <c r="O21" s="1" t="e">
        <f>SUM(O19:O20)</f>
        <v>#REF!</v>
      </c>
      <c r="Q21" t="s">
        <v>38</v>
      </c>
    </row>
    <row r="22" spans="9:17" x14ac:dyDescent="0.25">
      <c r="L22" s="1" t="e">
        <f>L14*L8</f>
        <v>#REF!</v>
      </c>
      <c r="M22" s="1"/>
      <c r="N22" s="1"/>
      <c r="O22" s="1" t="e">
        <f>L22</f>
        <v>#REF!</v>
      </c>
      <c r="Q22" t="s">
        <v>81</v>
      </c>
    </row>
    <row r="23" spans="9:17" x14ac:dyDescent="0.25">
      <c r="L23" s="2" t="e">
        <f>L12+L22</f>
        <v>#REF!</v>
      </c>
      <c r="O23" s="2" t="e">
        <f>L23</f>
        <v>#REF!</v>
      </c>
      <c r="Q23" t="s">
        <v>61</v>
      </c>
    </row>
    <row r="24" spans="9:17" x14ac:dyDescent="0.25">
      <c r="O24" s="12" t="e">
        <f>(O22-O21)/O22</f>
        <v>#REF!</v>
      </c>
      <c r="Q24" t="s">
        <v>82</v>
      </c>
    </row>
    <row r="25" spans="9:17" x14ac:dyDescent="0.25">
      <c r="O25" s="13" t="e">
        <f>(O22-O21)/O23/100</f>
        <v>#REF!</v>
      </c>
      <c r="Q25" t="s">
        <v>83</v>
      </c>
    </row>
    <row r="26" spans="9:17" x14ac:dyDescent="0.25">
      <c r="I26">
        <v>6</v>
      </c>
      <c r="O2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1"/>
  <sheetViews>
    <sheetView tabSelected="1" zoomScale="82" zoomScaleNormal="82" workbookViewId="0">
      <selection activeCell="A2" sqref="A2"/>
    </sheetView>
  </sheetViews>
  <sheetFormatPr defaultRowHeight="15" x14ac:dyDescent="0.25"/>
  <cols>
    <col min="1" max="1" width="37.140625" bestFit="1" customWidth="1"/>
    <col min="2" max="2" width="17.42578125" customWidth="1"/>
    <col min="3" max="3" width="11.140625" bestFit="1" customWidth="1"/>
    <col min="4" max="4" width="12.85546875" bestFit="1" customWidth="1"/>
    <col min="5" max="5" width="14.85546875" bestFit="1" customWidth="1"/>
    <col min="6" max="6" width="14.85546875" customWidth="1"/>
    <col min="7" max="7" width="13.140625" bestFit="1" customWidth="1"/>
    <col min="8" max="8" width="13.42578125" bestFit="1" customWidth="1"/>
    <col min="9" max="9" width="10.85546875" bestFit="1" customWidth="1"/>
    <col min="10" max="10" width="22.42578125" customWidth="1"/>
    <col min="11" max="11" width="11" customWidth="1"/>
    <col min="12" max="12" width="10.5703125" bestFit="1" customWidth="1"/>
    <col min="13" max="13" width="14.28515625" customWidth="1"/>
    <col min="18" max="19" width="11.7109375" customWidth="1"/>
    <col min="20" max="21" width="12" customWidth="1"/>
    <col min="23" max="23" width="12.7109375" customWidth="1"/>
  </cols>
  <sheetData>
    <row r="1" spans="1:24" x14ac:dyDescent="0.25">
      <c r="A1" s="28" t="s">
        <v>142</v>
      </c>
      <c r="D1" t="s">
        <v>140</v>
      </c>
      <c r="E1" t="s">
        <v>140</v>
      </c>
      <c r="F1" t="s">
        <v>141</v>
      </c>
    </row>
    <row r="2" spans="1:24" x14ac:dyDescent="0.25">
      <c r="A2" t="s">
        <v>88</v>
      </c>
      <c r="B2" t="s">
        <v>0</v>
      </c>
      <c r="D2" t="s">
        <v>52</v>
      </c>
      <c r="E2" t="s">
        <v>53</v>
      </c>
      <c r="F2" t="s">
        <v>53</v>
      </c>
      <c r="G2" t="s">
        <v>30</v>
      </c>
      <c r="J2" t="s">
        <v>33</v>
      </c>
    </row>
    <row r="3" spans="1:24" x14ac:dyDescent="0.25">
      <c r="A3" t="s">
        <v>2</v>
      </c>
      <c r="B3" t="s">
        <v>3</v>
      </c>
      <c r="C3" s="1"/>
      <c r="D3" s="1">
        <v>15000</v>
      </c>
      <c r="E3" s="1">
        <v>23000</v>
      </c>
      <c r="F3" s="1">
        <f>E3</f>
        <v>23000</v>
      </c>
      <c r="G3" s="1">
        <f>D3+E3</f>
        <v>38000</v>
      </c>
      <c r="H3" s="1"/>
      <c r="I3" s="1"/>
      <c r="K3" t="s">
        <v>34</v>
      </c>
      <c r="L3" t="s">
        <v>35</v>
      </c>
      <c r="M3" t="s">
        <v>31</v>
      </c>
      <c r="N3" t="s">
        <v>32</v>
      </c>
      <c r="O3" t="s">
        <v>26</v>
      </c>
      <c r="P3" t="s">
        <v>18</v>
      </c>
      <c r="Q3" t="s">
        <v>19</v>
      </c>
      <c r="R3" t="s">
        <v>24</v>
      </c>
      <c r="S3" t="s">
        <v>36</v>
      </c>
      <c r="T3" t="s">
        <v>21</v>
      </c>
      <c r="U3" t="s">
        <v>22</v>
      </c>
      <c r="V3" t="s">
        <v>23</v>
      </c>
      <c r="W3" t="s">
        <v>25</v>
      </c>
      <c r="X3" t="s">
        <v>30</v>
      </c>
    </row>
    <row r="4" spans="1:24" x14ac:dyDescent="0.25">
      <c r="A4" t="s">
        <v>4</v>
      </c>
      <c r="C4" s="1"/>
      <c r="D4" s="1"/>
      <c r="E4" s="1"/>
      <c r="F4" s="1"/>
      <c r="G4" s="1"/>
      <c r="H4" s="1"/>
      <c r="I4" s="1"/>
    </row>
    <row r="5" spans="1:24" x14ac:dyDescent="0.25">
      <c r="A5" t="s">
        <v>5</v>
      </c>
      <c r="C5" s="1"/>
      <c r="D5" s="1"/>
      <c r="E5" s="1"/>
      <c r="F5" s="1"/>
      <c r="G5" s="1"/>
      <c r="H5" s="1"/>
      <c r="I5" s="1"/>
      <c r="J5" t="s">
        <v>48</v>
      </c>
      <c r="K5" s="3">
        <v>44696</v>
      </c>
      <c r="L5" s="3">
        <v>44722</v>
      </c>
      <c r="M5">
        <f>L5-K5+1</f>
        <v>27</v>
      </c>
      <c r="N5" s="2">
        <f>G10</f>
        <v>1589.247311827957</v>
      </c>
      <c r="O5" t="s">
        <v>27</v>
      </c>
      <c r="P5">
        <v>0.75</v>
      </c>
      <c r="Q5">
        <v>0.75</v>
      </c>
      <c r="S5">
        <f>SUM(P5:R5)</f>
        <v>1.5</v>
      </c>
      <c r="T5">
        <v>1000</v>
      </c>
      <c r="U5">
        <v>500</v>
      </c>
      <c r="V5">
        <v>500</v>
      </c>
      <c r="X5">
        <f>SUM(T5:W5)</f>
        <v>2000</v>
      </c>
    </row>
    <row r="6" spans="1:24" x14ac:dyDescent="0.25">
      <c r="A6" t="s">
        <v>7</v>
      </c>
      <c r="C6" s="1"/>
      <c r="D6" s="1"/>
      <c r="E6" s="1"/>
      <c r="F6" s="1"/>
      <c r="G6" s="1"/>
      <c r="H6" s="1"/>
      <c r="I6" s="1"/>
      <c r="J6" t="s">
        <v>49</v>
      </c>
      <c r="K6" s="3">
        <v>44713</v>
      </c>
      <c r="L6" s="3">
        <v>44737</v>
      </c>
      <c r="M6">
        <f t="shared" ref="M6" si="0">L6-K6+1</f>
        <v>25</v>
      </c>
      <c r="N6" s="2">
        <f>G11</f>
        <v>958.33333333333337</v>
      </c>
      <c r="O6" t="s">
        <v>50</v>
      </c>
      <c r="P6">
        <v>0.5</v>
      </c>
      <c r="Q6">
        <v>0.5</v>
      </c>
      <c r="S6">
        <f t="shared" ref="S6:S7" si="1">SUM(P6:R6)</f>
        <v>1</v>
      </c>
      <c r="T6">
        <v>500</v>
      </c>
      <c r="U6">
        <v>200</v>
      </c>
      <c r="V6">
        <v>300</v>
      </c>
      <c r="X6">
        <f>SUM(T6:W6)</f>
        <v>1000</v>
      </c>
    </row>
    <row r="7" spans="1:24" x14ac:dyDescent="0.25">
      <c r="A7" t="s">
        <v>9</v>
      </c>
      <c r="C7" s="1"/>
      <c r="D7" s="1"/>
      <c r="E7" s="1"/>
      <c r="F7" s="1"/>
      <c r="G7" s="1"/>
      <c r="H7" s="1"/>
      <c r="I7" s="1"/>
      <c r="K7" s="3"/>
      <c r="L7" s="3"/>
      <c r="S7">
        <f t="shared" si="1"/>
        <v>0</v>
      </c>
      <c r="X7">
        <f>SUM(T7:W7)</f>
        <v>0</v>
      </c>
    </row>
    <row r="8" spans="1:24" x14ac:dyDescent="0.25">
      <c r="A8" t="s">
        <v>11</v>
      </c>
      <c r="C8" s="1"/>
      <c r="D8" s="1">
        <f>SUM(D3:D7)</f>
        <v>15000</v>
      </c>
      <c r="E8" s="1">
        <f t="shared" ref="E8:F8" si="2">SUM(E3:E7)</f>
        <v>23000</v>
      </c>
      <c r="F8" s="1">
        <f t="shared" si="2"/>
        <v>23000</v>
      </c>
      <c r="G8" s="1">
        <f>D8+E8</f>
        <v>38000</v>
      </c>
      <c r="H8" s="1">
        <v>23000</v>
      </c>
      <c r="I8" s="1"/>
    </row>
    <row r="9" spans="1:24" x14ac:dyDescent="0.25">
      <c r="A9" t="s">
        <v>12</v>
      </c>
      <c r="C9" s="1" t="s">
        <v>51</v>
      </c>
      <c r="D9" s="1"/>
      <c r="E9" s="1"/>
      <c r="F9" s="1"/>
      <c r="G9" s="1"/>
      <c r="H9" s="1"/>
      <c r="I9" s="1"/>
    </row>
    <row r="10" spans="1:24" x14ac:dyDescent="0.25">
      <c r="A10" t="s">
        <v>89</v>
      </c>
      <c r="B10" t="s">
        <v>54</v>
      </c>
      <c r="C10" s="5">
        <v>0.1</v>
      </c>
      <c r="D10" s="1">
        <f>C10*D8*D13/D23</f>
        <v>822.58064516129036</v>
      </c>
      <c r="E10" s="1">
        <f>C10*E8*E13/E23</f>
        <v>766.66666666666663</v>
      </c>
      <c r="F10" s="1"/>
      <c r="G10" s="1">
        <f>SUM(D10:F10)</f>
        <v>1589.247311827957</v>
      </c>
      <c r="J10" t="s">
        <v>56</v>
      </c>
    </row>
    <row r="11" spans="1:24" x14ac:dyDescent="0.25">
      <c r="A11" t="s">
        <v>49</v>
      </c>
      <c r="B11" t="s">
        <v>55</v>
      </c>
      <c r="C11" s="5">
        <v>0.05</v>
      </c>
      <c r="D11" s="1"/>
      <c r="E11" s="1"/>
      <c r="F11" s="1">
        <f>C11*F8*F14/F23</f>
        <v>958.33333333333337</v>
      </c>
      <c r="G11" s="1">
        <f>SUM(D11:F11)</f>
        <v>958.33333333333337</v>
      </c>
      <c r="J11" t="s">
        <v>56</v>
      </c>
    </row>
    <row r="12" spans="1:24" x14ac:dyDescent="0.25">
      <c r="A12" t="s">
        <v>57</v>
      </c>
      <c r="C12" s="1"/>
      <c r="D12" s="1"/>
      <c r="E12" s="1"/>
      <c r="F12" s="1"/>
      <c r="G12" s="1"/>
    </row>
    <row r="13" spans="1:24" x14ac:dyDescent="0.25">
      <c r="A13" t="s">
        <v>48</v>
      </c>
      <c r="C13" s="1"/>
      <c r="D13" s="1">
        <v>17</v>
      </c>
      <c r="E13" s="1">
        <v>10</v>
      </c>
      <c r="F13" s="1"/>
      <c r="G13" s="1"/>
    </row>
    <row r="14" spans="1:24" x14ac:dyDescent="0.25">
      <c r="A14" t="s">
        <v>49</v>
      </c>
      <c r="C14" s="1"/>
      <c r="D14" s="1"/>
      <c r="E14" s="1">
        <v>25</v>
      </c>
      <c r="F14" s="1">
        <v>25</v>
      </c>
      <c r="G14" s="1"/>
    </row>
    <row r="15" spans="1:24" x14ac:dyDescent="0.25">
      <c r="C15" s="1"/>
      <c r="D15" s="1"/>
      <c r="E15" s="1"/>
      <c r="F15" s="1"/>
      <c r="G15" s="1"/>
    </row>
    <row r="16" spans="1:24" x14ac:dyDescent="0.25">
      <c r="A16" t="s">
        <v>17</v>
      </c>
      <c r="C16" s="1"/>
      <c r="D16" s="1">
        <f>SUM(D10:D12)</f>
        <v>822.58064516129036</v>
      </c>
      <c r="E16" s="1">
        <f t="shared" ref="E16:F16" si="3">SUM(E10:E12)</f>
        <v>766.66666666666663</v>
      </c>
      <c r="F16" s="1">
        <f t="shared" si="3"/>
        <v>958.33333333333337</v>
      </c>
      <c r="G16" s="1">
        <f>SUM(D16:F16)</f>
        <v>2547.5806451612902</v>
      </c>
      <c r="J16" s="2"/>
    </row>
    <row r="17" spans="1:10" x14ac:dyDescent="0.25">
      <c r="A17" t="s">
        <v>14</v>
      </c>
      <c r="C17" s="1"/>
      <c r="D17" s="1">
        <f>D8+D16</f>
        <v>15822.58064516129</v>
      </c>
      <c r="E17" s="1">
        <f t="shared" ref="E17:F17" si="4">E8+E16</f>
        <v>23766.666666666668</v>
      </c>
      <c r="F17" s="1">
        <f t="shared" si="4"/>
        <v>23958.333333333332</v>
      </c>
      <c r="G17" s="1">
        <f>D17+E17</f>
        <v>39589.247311827959</v>
      </c>
    </row>
    <row r="18" spans="1:10" x14ac:dyDescent="0.25">
      <c r="C18" s="1"/>
      <c r="D18" s="1"/>
      <c r="E18" s="1"/>
      <c r="F18" s="1"/>
      <c r="G18" s="1"/>
      <c r="H18" s="1"/>
      <c r="I18" s="16"/>
    </row>
    <row r="19" spans="1:10" x14ac:dyDescent="0.25">
      <c r="A19" t="s">
        <v>15</v>
      </c>
      <c r="C19" s="1"/>
      <c r="D19" s="1">
        <f>D8*D21/D23+D16</f>
        <v>9048.3870967741932</v>
      </c>
      <c r="E19" s="1">
        <f>E8*E21/E23+E16</f>
        <v>8433.3333333333339</v>
      </c>
      <c r="F19" s="17">
        <f>F8*F21/F23+F16-F8*E21/E23</f>
        <v>12458.333333333332</v>
      </c>
      <c r="G19" s="1">
        <f>SUM(D19:F19)</f>
        <v>29940.053763440857</v>
      </c>
      <c r="H19" s="1"/>
      <c r="I19" s="1">
        <f>F8*(E14-E13)/F23+F11</f>
        <v>12458.333333333334</v>
      </c>
      <c r="J19" t="s">
        <v>93</v>
      </c>
    </row>
    <row r="20" spans="1:10" x14ac:dyDescent="0.25">
      <c r="A20" t="s">
        <v>16</v>
      </c>
      <c r="C20" s="1"/>
      <c r="D20" s="1">
        <f>D17-D19</f>
        <v>6774.1935483870966</v>
      </c>
      <c r="E20" s="1">
        <f>E17-E19</f>
        <v>15333.333333333334</v>
      </c>
      <c r="F20" s="1">
        <f>F17-F19</f>
        <v>11500</v>
      </c>
      <c r="G20" s="1">
        <f>G17-G19</f>
        <v>9649.1935483871021</v>
      </c>
      <c r="H20" s="1"/>
      <c r="I20" s="1"/>
    </row>
    <row r="21" spans="1:10" x14ac:dyDescent="0.25">
      <c r="A21" t="s">
        <v>37</v>
      </c>
      <c r="C21" s="1"/>
      <c r="D21" s="1">
        <v>17</v>
      </c>
      <c r="E21" s="1">
        <v>10</v>
      </c>
      <c r="F21" s="1">
        <v>25</v>
      </c>
      <c r="G21" s="1"/>
      <c r="H21" s="1"/>
      <c r="I21" s="1"/>
    </row>
    <row r="22" spans="1:10" x14ac:dyDescent="0.25">
      <c r="A22" t="s">
        <v>40</v>
      </c>
      <c r="C22" s="1"/>
      <c r="D22" s="1">
        <f>D19/D21</f>
        <v>532.25806451612902</v>
      </c>
      <c r="E22" s="1">
        <f>E19/E21</f>
        <v>843.33333333333337</v>
      </c>
      <c r="F22" s="1">
        <f>(E19+F19)/F21</f>
        <v>835.66666666666652</v>
      </c>
      <c r="G22" s="1"/>
      <c r="H22" s="1"/>
      <c r="I22" s="1"/>
      <c r="J22" t="s">
        <v>92</v>
      </c>
    </row>
    <row r="23" spans="1:10" x14ac:dyDescent="0.25">
      <c r="A23" t="s">
        <v>41</v>
      </c>
      <c r="C23" s="1"/>
      <c r="D23" s="1">
        <v>31</v>
      </c>
      <c r="E23" s="1">
        <v>30</v>
      </c>
      <c r="F23" s="1">
        <v>30</v>
      </c>
      <c r="G23" s="1"/>
      <c r="H23" s="1"/>
      <c r="I23" s="1"/>
    </row>
    <row r="24" spans="1:10" x14ac:dyDescent="0.25">
      <c r="C24" s="1"/>
      <c r="D24" s="1"/>
      <c r="E24" s="1"/>
      <c r="F24" s="1"/>
      <c r="G24" s="1"/>
      <c r="H24" s="1"/>
      <c r="I24" s="1"/>
    </row>
    <row r="25" spans="1:10" x14ac:dyDescent="0.25">
      <c r="A25" t="s">
        <v>20</v>
      </c>
      <c r="C25" s="1"/>
      <c r="D25" s="1"/>
      <c r="E25" s="1"/>
      <c r="F25" s="1"/>
      <c r="G25" s="1"/>
      <c r="H25" s="1"/>
      <c r="I25" s="1"/>
    </row>
    <row r="26" spans="1:10" x14ac:dyDescent="0.25">
      <c r="C26" s="1"/>
      <c r="D26" s="1"/>
      <c r="E26" s="1"/>
      <c r="F26" s="1"/>
      <c r="G26" s="1"/>
      <c r="H26" s="1"/>
      <c r="I26" s="1"/>
    </row>
    <row r="27" spans="1:10" x14ac:dyDescent="0.25">
      <c r="A27" t="s">
        <v>48</v>
      </c>
      <c r="B27" t="s">
        <v>29</v>
      </c>
      <c r="C27" s="1"/>
      <c r="D27" s="1">
        <f>X5*D30/C30</f>
        <v>1259.2592592592594</v>
      </c>
      <c r="E27" s="1">
        <f>X5*E30/C30</f>
        <v>740.74074074074076</v>
      </c>
      <c r="F27" s="1"/>
      <c r="G27" s="1">
        <f>SUM(D27:F27)</f>
        <v>2000</v>
      </c>
      <c r="H27" s="1"/>
      <c r="I27" s="1"/>
    </row>
    <row r="28" spans="1:10" x14ac:dyDescent="0.25">
      <c r="B28" t="s">
        <v>28</v>
      </c>
      <c r="C28" s="1"/>
      <c r="D28" s="1">
        <f>D22*S5*D30</f>
        <v>13572.58064516129</v>
      </c>
      <c r="E28" s="1">
        <f>E22*S5*E30</f>
        <v>12650</v>
      </c>
      <c r="F28" s="1"/>
      <c r="G28" s="1">
        <f>SUM(D28:F28)</f>
        <v>26222.580645161288</v>
      </c>
      <c r="H28" s="1"/>
      <c r="I28" s="1"/>
      <c r="J28" t="s">
        <v>58</v>
      </c>
    </row>
    <row r="29" spans="1:10" x14ac:dyDescent="0.25">
      <c r="B29" t="s">
        <v>30</v>
      </c>
      <c r="C29" s="1"/>
      <c r="D29" s="1">
        <f>SUM(D27:D28)</f>
        <v>14831.839904420549</v>
      </c>
      <c r="E29" s="1">
        <f>SUM(E27:E28)</f>
        <v>13390.740740740741</v>
      </c>
      <c r="F29" s="1"/>
      <c r="G29" s="1">
        <f>SUM(D29:F29)</f>
        <v>28222.580645161288</v>
      </c>
      <c r="H29" s="1"/>
      <c r="I29" s="1"/>
    </row>
    <row r="30" spans="1:10" x14ac:dyDescent="0.25">
      <c r="B30" t="s">
        <v>31</v>
      </c>
      <c r="C30" s="1">
        <f>M5</f>
        <v>27</v>
      </c>
      <c r="D30" s="1">
        <v>17</v>
      </c>
      <c r="E30" s="1">
        <v>10</v>
      </c>
      <c r="F30" s="1"/>
      <c r="G30" s="1">
        <f>D30+E30</f>
        <v>27</v>
      </c>
      <c r="H30" s="1"/>
      <c r="I30" s="1"/>
    </row>
    <row r="31" spans="1:10" x14ac:dyDescent="0.25">
      <c r="C31" s="1"/>
      <c r="D31" s="1"/>
      <c r="E31" s="1"/>
      <c r="F31" s="1"/>
      <c r="G31" s="1"/>
      <c r="H31" s="1"/>
      <c r="I31" s="1"/>
    </row>
    <row r="32" spans="1:10" x14ac:dyDescent="0.25">
      <c r="A32" t="s">
        <v>49</v>
      </c>
      <c r="B32" t="s">
        <v>29</v>
      </c>
      <c r="C32" s="1"/>
      <c r="D32" s="1">
        <f>X6*D35/C35</f>
        <v>0</v>
      </c>
      <c r="E32" s="1"/>
      <c r="F32" s="1">
        <f>X6*F35/C35</f>
        <v>1000</v>
      </c>
      <c r="G32" s="1">
        <f t="shared" ref="G32:G34" si="5">SUM(D32:F32)</f>
        <v>1000</v>
      </c>
      <c r="H32" s="1"/>
      <c r="I32" s="1"/>
    </row>
    <row r="33" spans="1:12" x14ac:dyDescent="0.25">
      <c r="B33" t="s">
        <v>28</v>
      </c>
      <c r="C33" s="1"/>
      <c r="D33" s="1"/>
      <c r="E33" s="1"/>
      <c r="F33" s="1">
        <f>F22*S6*F35</f>
        <v>20891.666666666664</v>
      </c>
      <c r="G33" s="1">
        <f t="shared" si="5"/>
        <v>20891.666666666664</v>
      </c>
      <c r="H33" s="1"/>
      <c r="I33" s="1"/>
    </row>
    <row r="34" spans="1:12" x14ac:dyDescent="0.25">
      <c r="B34" t="s">
        <v>30</v>
      </c>
      <c r="C34" s="1"/>
      <c r="D34" s="1"/>
      <c r="E34" s="1"/>
      <c r="F34" s="1">
        <f>SUM(F32:F33)</f>
        <v>21891.666666666664</v>
      </c>
      <c r="G34" s="1">
        <f t="shared" si="5"/>
        <v>21891.666666666664</v>
      </c>
      <c r="H34" s="1"/>
      <c r="I34" s="1"/>
    </row>
    <row r="35" spans="1:12" x14ac:dyDescent="0.25">
      <c r="B35" t="s">
        <v>31</v>
      </c>
      <c r="C35" s="1">
        <f>M6</f>
        <v>25</v>
      </c>
      <c r="D35" s="1"/>
      <c r="E35" s="1"/>
      <c r="F35" s="1">
        <v>25</v>
      </c>
      <c r="G35" s="1"/>
      <c r="H35" s="1"/>
      <c r="I35" s="1"/>
    </row>
    <row r="36" spans="1:12" x14ac:dyDescent="0.25">
      <c r="C36" s="1"/>
      <c r="D36" s="1"/>
      <c r="E36" s="1"/>
      <c r="F36" s="1"/>
      <c r="G36" s="1"/>
      <c r="H36" s="1"/>
      <c r="I36" s="1"/>
    </row>
    <row r="37" spans="1:12" x14ac:dyDescent="0.25">
      <c r="C37" s="1"/>
      <c r="D37" s="1"/>
      <c r="E37" s="1"/>
      <c r="F37" s="1"/>
      <c r="G37" s="1"/>
      <c r="H37" s="1"/>
      <c r="I37" s="1"/>
    </row>
    <row r="38" spans="1:12" x14ac:dyDescent="0.25">
      <c r="C38" s="1"/>
      <c r="D38" s="1"/>
      <c r="E38" s="1"/>
      <c r="F38" s="1"/>
      <c r="G38" s="1"/>
      <c r="H38" s="1"/>
      <c r="I38" s="1"/>
    </row>
    <row r="39" spans="1:12" x14ac:dyDescent="0.25">
      <c r="C39" s="1"/>
      <c r="D39" s="1"/>
      <c r="E39" s="1"/>
      <c r="F39" s="1"/>
      <c r="G39" s="1"/>
      <c r="H39" s="1"/>
      <c r="I39" s="1"/>
    </row>
    <row r="40" spans="1:12" x14ac:dyDescent="0.25">
      <c r="C40" s="1">
        <f>M7</f>
        <v>0</v>
      </c>
      <c r="D40" s="1"/>
      <c r="E40" s="1"/>
      <c r="F40" s="1"/>
      <c r="G40" s="1"/>
      <c r="H40" s="1"/>
      <c r="I40" s="1"/>
    </row>
    <row r="41" spans="1:12" x14ac:dyDescent="0.25">
      <c r="C41" s="1"/>
      <c r="D41" s="1"/>
      <c r="E41" s="1"/>
      <c r="F41" s="1"/>
      <c r="G41" s="1"/>
      <c r="H41" s="1"/>
      <c r="I41" s="1"/>
    </row>
    <row r="42" spans="1:12" x14ac:dyDescent="0.25">
      <c r="A42" t="s">
        <v>38</v>
      </c>
      <c r="C42" s="1"/>
      <c r="D42" s="1"/>
      <c r="E42" s="1"/>
      <c r="F42" s="1"/>
      <c r="G42" s="1"/>
      <c r="H42" s="1"/>
      <c r="I42" s="1"/>
      <c r="J42" t="s">
        <v>94</v>
      </c>
    </row>
    <row r="43" spans="1:12" x14ac:dyDescent="0.25">
      <c r="C43" s="1"/>
      <c r="D43" s="1"/>
      <c r="E43" s="1"/>
      <c r="F43" s="1"/>
      <c r="G43" s="1"/>
      <c r="H43" s="1"/>
      <c r="I43" s="1"/>
    </row>
    <row r="44" spans="1:12" x14ac:dyDescent="0.25">
      <c r="A44" t="s">
        <v>39</v>
      </c>
      <c r="B44" t="s">
        <v>29</v>
      </c>
      <c r="C44" s="1"/>
      <c r="D44" s="1">
        <f>D27+D32+D37</f>
        <v>1259.2592592592594</v>
      </c>
      <c r="E44" s="1">
        <f t="shared" ref="E44:F44" si="6">E27+E32+E37</f>
        <v>740.74074074074076</v>
      </c>
      <c r="F44" s="1">
        <f t="shared" si="6"/>
        <v>1000</v>
      </c>
      <c r="G44" s="1">
        <f t="shared" ref="G44" si="7">G27+G32+G37</f>
        <v>3000</v>
      </c>
      <c r="H44" s="1"/>
      <c r="I44" s="1" t="s">
        <v>48</v>
      </c>
      <c r="J44" t="s">
        <v>12</v>
      </c>
      <c r="K44" s="1">
        <f>23000*10/30*0.1</f>
        <v>766.66666666666674</v>
      </c>
      <c r="L44" s="4">
        <v>1.5</v>
      </c>
    </row>
    <row r="45" spans="1:12" x14ac:dyDescent="0.25">
      <c r="B45" t="s">
        <v>28</v>
      </c>
      <c r="D45" s="1">
        <f t="shared" ref="D45:E45" si="8">D28+D33+D38</f>
        <v>13572.58064516129</v>
      </c>
      <c r="E45" s="1">
        <f t="shared" si="8"/>
        <v>12650</v>
      </c>
      <c r="F45" s="1">
        <f t="shared" ref="F45:G45" si="9">F28+F33+F38</f>
        <v>20891.666666666664</v>
      </c>
      <c r="G45" s="1">
        <f t="shared" si="9"/>
        <v>47114.247311827952</v>
      </c>
      <c r="H45" s="1"/>
      <c r="I45" t="s">
        <v>49</v>
      </c>
      <c r="J45" t="s">
        <v>12</v>
      </c>
      <c r="K45" s="1">
        <f>23000*25/30*5%</f>
        <v>958.33333333333348</v>
      </c>
      <c r="L45" s="4">
        <v>1</v>
      </c>
    </row>
    <row r="46" spans="1:12" x14ac:dyDescent="0.25">
      <c r="B46" t="s">
        <v>30</v>
      </c>
      <c r="D46" s="2">
        <f>D44+D45</f>
        <v>14831.839904420549</v>
      </c>
      <c r="E46" s="2">
        <f t="shared" ref="E46:F46" si="10">E44+E45</f>
        <v>13390.740740740741</v>
      </c>
      <c r="F46" s="2">
        <f t="shared" si="10"/>
        <v>21891.666666666664</v>
      </c>
      <c r="G46" s="2">
        <f t="shared" ref="G46" si="11">G44+G45</f>
        <v>50114.247311827952</v>
      </c>
      <c r="H46" s="1"/>
      <c r="J46" t="s">
        <v>96</v>
      </c>
      <c r="K46" s="1">
        <f>SUM(K44:K45)</f>
        <v>1725.0000000000002</v>
      </c>
      <c r="L46" s="1">
        <f>K44*L44+K45*L45</f>
        <v>2108.3333333333335</v>
      </c>
    </row>
    <row r="47" spans="1:12" x14ac:dyDescent="0.25">
      <c r="H47" s="1"/>
      <c r="K47" s="1"/>
      <c r="L47" s="14"/>
    </row>
    <row r="48" spans="1:12" x14ac:dyDescent="0.25">
      <c r="H48" s="1"/>
      <c r="I48" t="s">
        <v>48</v>
      </c>
      <c r="J48" t="s">
        <v>95</v>
      </c>
      <c r="K48" s="1">
        <f>23000*10/30*1.5+767*1.5</f>
        <v>12650.5</v>
      </c>
      <c r="L48" s="14"/>
    </row>
    <row r="49" spans="6:13" x14ac:dyDescent="0.25">
      <c r="H49" s="1"/>
      <c r="I49" t="s">
        <v>49</v>
      </c>
      <c r="J49" t="s">
        <v>95</v>
      </c>
      <c r="K49" s="1">
        <f>23000/30*25*1+1725*1</f>
        <v>20891.666666666664</v>
      </c>
      <c r="L49" s="1">
        <f>SUM(K48:K49)</f>
        <v>33542.166666666664</v>
      </c>
    </row>
    <row r="50" spans="6:13" x14ac:dyDescent="0.25">
      <c r="F50" s="2">
        <f>F45+E45</f>
        <v>33541.666666666664</v>
      </c>
      <c r="H50" s="1"/>
      <c r="K50" s="1"/>
      <c r="L50" s="1"/>
    </row>
    <row r="51" spans="6:13" x14ac:dyDescent="0.25">
      <c r="K51" s="1"/>
      <c r="L51" s="1"/>
      <c r="M51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6"/>
  <sheetViews>
    <sheetView zoomScale="120" zoomScaleNormal="120" workbookViewId="0">
      <selection activeCell="E21" sqref="E21"/>
    </sheetView>
  </sheetViews>
  <sheetFormatPr defaultRowHeight="15" x14ac:dyDescent="0.25"/>
  <cols>
    <col min="1" max="1" width="29.28515625" customWidth="1"/>
    <col min="2" max="2" width="17.42578125" customWidth="1"/>
    <col min="3" max="3" width="11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3.42578125" bestFit="1" customWidth="1"/>
    <col min="8" max="8" width="10.85546875" bestFit="1" customWidth="1"/>
    <col min="9" max="9" width="22.42578125" customWidth="1"/>
    <col min="10" max="10" width="11" customWidth="1"/>
    <col min="11" max="11" width="10.5703125" bestFit="1" customWidth="1"/>
    <col min="12" max="12" width="14.28515625" customWidth="1"/>
    <col min="17" max="18" width="11.7109375" customWidth="1"/>
    <col min="19" max="20" width="12" customWidth="1"/>
    <col min="22" max="22" width="12.7109375" customWidth="1"/>
  </cols>
  <sheetData>
    <row r="1" spans="1:23" x14ac:dyDescent="0.25">
      <c r="A1" t="s">
        <v>59</v>
      </c>
      <c r="C1" t="s">
        <v>90</v>
      </c>
      <c r="D1" t="s">
        <v>91</v>
      </c>
    </row>
    <row r="2" spans="1:23" x14ac:dyDescent="0.25">
      <c r="A2" t="s">
        <v>88</v>
      </c>
      <c r="B2" t="s">
        <v>0</v>
      </c>
      <c r="D2" t="s">
        <v>52</v>
      </c>
      <c r="E2" t="s">
        <v>53</v>
      </c>
      <c r="F2" t="s">
        <v>30</v>
      </c>
      <c r="I2" t="s">
        <v>33</v>
      </c>
    </row>
    <row r="3" spans="1:23" x14ac:dyDescent="0.25">
      <c r="A3" t="s">
        <v>2</v>
      </c>
      <c r="B3" t="s">
        <v>3</v>
      </c>
      <c r="C3" s="1"/>
      <c r="D3" s="1">
        <v>15000</v>
      </c>
      <c r="E3" s="1">
        <v>23000</v>
      </c>
      <c r="F3" s="1">
        <f>D3+E3</f>
        <v>38000</v>
      </c>
      <c r="G3" s="1"/>
      <c r="H3" s="1"/>
      <c r="J3" t="s">
        <v>34</v>
      </c>
      <c r="K3" t="s">
        <v>35</v>
      </c>
      <c r="L3" t="s">
        <v>31</v>
      </c>
      <c r="M3" t="s">
        <v>32</v>
      </c>
      <c r="N3" t="s">
        <v>26</v>
      </c>
      <c r="O3" t="s">
        <v>18</v>
      </c>
      <c r="P3" t="s">
        <v>19</v>
      </c>
      <c r="Q3" t="s">
        <v>24</v>
      </c>
      <c r="R3" t="s">
        <v>36</v>
      </c>
      <c r="S3" t="s">
        <v>21</v>
      </c>
      <c r="T3" t="s">
        <v>22</v>
      </c>
      <c r="U3" t="s">
        <v>23</v>
      </c>
      <c r="V3" t="s">
        <v>25</v>
      </c>
      <c r="W3" t="s">
        <v>30</v>
      </c>
    </row>
    <row r="4" spans="1:23" x14ac:dyDescent="0.25">
      <c r="A4" t="s">
        <v>4</v>
      </c>
      <c r="C4" s="1"/>
      <c r="D4" s="1"/>
      <c r="E4" s="1"/>
      <c r="F4" s="1"/>
      <c r="G4" s="1"/>
      <c r="H4" s="1"/>
    </row>
    <row r="5" spans="1:23" x14ac:dyDescent="0.25">
      <c r="A5" t="s">
        <v>5</v>
      </c>
      <c r="C5" s="1"/>
      <c r="D5" s="1"/>
      <c r="E5" s="1"/>
      <c r="F5" s="1"/>
      <c r="G5" s="1"/>
      <c r="H5" s="1"/>
      <c r="I5" t="s">
        <v>48</v>
      </c>
      <c r="J5" s="3">
        <v>44331</v>
      </c>
      <c r="K5" s="3">
        <v>44357</v>
      </c>
      <c r="L5">
        <f>K5-J5+1</f>
        <v>27</v>
      </c>
      <c r="M5" s="2">
        <f>F10</f>
        <v>1589.247311827957</v>
      </c>
      <c r="N5" t="s">
        <v>27</v>
      </c>
      <c r="O5">
        <v>0.75</v>
      </c>
      <c r="P5">
        <v>0.75</v>
      </c>
      <c r="R5">
        <f>SUM(O5:Q5)</f>
        <v>1.5</v>
      </c>
      <c r="S5">
        <v>1000</v>
      </c>
      <c r="T5">
        <v>500</v>
      </c>
      <c r="U5">
        <v>500</v>
      </c>
      <c r="W5">
        <f>SUM(S5:V5)</f>
        <v>2000</v>
      </c>
    </row>
    <row r="6" spans="1:23" x14ac:dyDescent="0.25">
      <c r="A6" t="s">
        <v>7</v>
      </c>
      <c r="C6" s="1"/>
      <c r="D6" s="1"/>
      <c r="E6" s="1"/>
      <c r="F6" s="1"/>
      <c r="G6" s="1"/>
      <c r="H6" s="1"/>
      <c r="I6" t="s">
        <v>49</v>
      </c>
      <c r="J6" s="3">
        <v>44348</v>
      </c>
      <c r="K6" s="3">
        <v>44372</v>
      </c>
      <c r="L6">
        <f t="shared" ref="L6" si="0">K6-J6+1</f>
        <v>25</v>
      </c>
      <c r="M6" s="2">
        <f>F11</f>
        <v>0</v>
      </c>
      <c r="N6" t="s">
        <v>50</v>
      </c>
      <c r="O6">
        <v>0.5</v>
      </c>
      <c r="P6">
        <v>0.5</v>
      </c>
      <c r="R6">
        <f t="shared" ref="R6:R7" si="1">SUM(O6:Q6)</f>
        <v>1</v>
      </c>
      <c r="S6">
        <v>500</v>
      </c>
      <c r="T6">
        <v>200</v>
      </c>
      <c r="U6">
        <v>300</v>
      </c>
      <c r="W6">
        <f>SUM(S6:V6)</f>
        <v>1000</v>
      </c>
    </row>
    <row r="7" spans="1:23" x14ac:dyDescent="0.25">
      <c r="A7" t="s">
        <v>9</v>
      </c>
      <c r="C7" s="1"/>
      <c r="D7" s="1"/>
      <c r="E7" s="1"/>
      <c r="F7" s="1"/>
      <c r="G7" s="1"/>
      <c r="H7" s="1"/>
      <c r="J7" s="3"/>
      <c r="K7" s="3"/>
      <c r="R7">
        <f t="shared" si="1"/>
        <v>0</v>
      </c>
      <c r="W7">
        <f>SUM(S7:V7)</f>
        <v>0</v>
      </c>
    </row>
    <row r="8" spans="1:23" x14ac:dyDescent="0.25">
      <c r="A8" t="s">
        <v>11</v>
      </c>
      <c r="C8" s="1"/>
      <c r="D8" s="1">
        <f>SUM(D3:D7)</f>
        <v>15000</v>
      </c>
      <c r="E8" s="1">
        <f t="shared" ref="E8" si="2">SUM(E3:E7)</f>
        <v>23000</v>
      </c>
      <c r="F8" s="1">
        <f>D8+E8</f>
        <v>38000</v>
      </c>
      <c r="G8" s="1"/>
      <c r="H8" s="1"/>
    </row>
    <row r="9" spans="1:23" x14ac:dyDescent="0.25">
      <c r="A9" t="s">
        <v>12</v>
      </c>
      <c r="C9" s="1" t="s">
        <v>51</v>
      </c>
      <c r="D9" s="1"/>
      <c r="E9" s="1"/>
      <c r="F9" s="1"/>
      <c r="G9" s="1"/>
      <c r="H9" s="1"/>
    </row>
    <row r="10" spans="1:23" x14ac:dyDescent="0.25">
      <c r="A10" t="s">
        <v>89</v>
      </c>
      <c r="B10" t="s">
        <v>54</v>
      </c>
      <c r="C10" s="5">
        <v>0.1</v>
      </c>
      <c r="D10" s="1">
        <f>C10*D8*D13/D23</f>
        <v>822.58064516129036</v>
      </c>
      <c r="E10" s="1">
        <f>C10*E8*E13/E23</f>
        <v>766.66666666666663</v>
      </c>
      <c r="F10" s="1">
        <f>D10+E10</f>
        <v>1589.247311827957</v>
      </c>
      <c r="G10" s="1"/>
      <c r="H10" s="1"/>
      <c r="I10" t="s">
        <v>56</v>
      </c>
    </row>
    <row r="11" spans="1:23" x14ac:dyDescent="0.25">
      <c r="A11" t="s">
        <v>49</v>
      </c>
      <c r="B11" t="s">
        <v>55</v>
      </c>
      <c r="C11" s="5"/>
      <c r="D11" s="1"/>
      <c r="E11" s="1">
        <f>C11*E8*E14/E23</f>
        <v>0</v>
      </c>
      <c r="F11" s="1">
        <f>D11+E11</f>
        <v>0</v>
      </c>
      <c r="G11" s="1"/>
      <c r="H11" s="1"/>
      <c r="I11" t="s">
        <v>56</v>
      </c>
    </row>
    <row r="12" spans="1:23" x14ac:dyDescent="0.25">
      <c r="A12" t="s">
        <v>57</v>
      </c>
      <c r="C12" s="1"/>
      <c r="D12" s="1"/>
      <c r="E12" s="1"/>
      <c r="F12" s="1"/>
      <c r="G12" s="1"/>
      <c r="H12" s="1"/>
    </row>
    <row r="13" spans="1:23" x14ac:dyDescent="0.25">
      <c r="A13" t="s">
        <v>48</v>
      </c>
      <c r="C13" s="1"/>
      <c r="D13" s="1">
        <v>17</v>
      </c>
      <c r="E13" s="1">
        <v>10</v>
      </c>
      <c r="F13" s="1"/>
      <c r="G13" s="1"/>
      <c r="H13" s="1"/>
    </row>
    <row r="14" spans="1:23" x14ac:dyDescent="0.25">
      <c r="A14" t="s">
        <v>49</v>
      </c>
      <c r="C14" s="1"/>
      <c r="D14" s="1"/>
      <c r="E14" s="1">
        <v>25</v>
      </c>
      <c r="F14" s="1"/>
      <c r="G14" s="1"/>
      <c r="H14" s="1"/>
    </row>
    <row r="15" spans="1:23" x14ac:dyDescent="0.25">
      <c r="C15" s="1"/>
      <c r="D15" s="1"/>
      <c r="E15" s="1"/>
      <c r="F15" s="1"/>
      <c r="G15" s="1"/>
      <c r="H15" s="1"/>
    </row>
    <row r="16" spans="1:23" x14ac:dyDescent="0.25">
      <c r="A16" t="s">
        <v>17</v>
      </c>
      <c r="C16" s="1"/>
      <c r="D16" s="1">
        <f>SUM(D10:D12)</f>
        <v>822.58064516129036</v>
      </c>
      <c r="E16" s="1">
        <f t="shared" ref="E16" si="3">SUM(E10:E12)</f>
        <v>766.66666666666663</v>
      </c>
      <c r="F16" s="1">
        <f>D16+E16</f>
        <v>1589.247311827957</v>
      </c>
      <c r="G16" s="1"/>
      <c r="H16" s="1"/>
    </row>
    <row r="17" spans="1:9" x14ac:dyDescent="0.25">
      <c r="A17" t="s">
        <v>14</v>
      </c>
      <c r="C17" s="1"/>
      <c r="D17" s="1">
        <f>D8+D16</f>
        <v>15822.58064516129</v>
      </c>
      <c r="E17" s="1">
        <f t="shared" ref="E17" si="4">E8+E16</f>
        <v>23766.666666666668</v>
      </c>
      <c r="F17" s="1">
        <f>D17+E17</f>
        <v>39589.247311827959</v>
      </c>
      <c r="G17" s="1"/>
      <c r="H17" s="1"/>
    </row>
    <row r="18" spans="1:9" x14ac:dyDescent="0.25">
      <c r="C18" s="1"/>
      <c r="D18" s="1"/>
      <c r="E18" s="1"/>
      <c r="F18" s="1"/>
      <c r="G18" s="1"/>
      <c r="H18" s="16"/>
    </row>
    <row r="19" spans="1:9" x14ac:dyDescent="0.25">
      <c r="A19" t="s">
        <v>15</v>
      </c>
      <c r="C19" s="1"/>
      <c r="D19" s="1">
        <f>D8*D21/D23+D16</f>
        <v>9048.3870967741932</v>
      </c>
      <c r="E19" s="1">
        <f>E8*E21/E23+E16</f>
        <v>8433.3333333333339</v>
      </c>
      <c r="F19" s="1">
        <f>SUM(D19:E19)</f>
        <v>17481.720430107525</v>
      </c>
      <c r="G19" s="1"/>
      <c r="H19" s="1"/>
    </row>
    <row r="20" spans="1:9" x14ac:dyDescent="0.25">
      <c r="A20" t="s">
        <v>16</v>
      </c>
      <c r="C20" s="1"/>
      <c r="D20" s="1">
        <f>D17-D19</f>
        <v>6774.1935483870966</v>
      </c>
      <c r="E20" s="1">
        <f>E17-E19</f>
        <v>15333.333333333334</v>
      </c>
      <c r="F20" s="1">
        <f>F17-F19</f>
        <v>22107.526881720434</v>
      </c>
      <c r="G20" s="1"/>
      <c r="H20" s="1"/>
    </row>
    <row r="21" spans="1:9" x14ac:dyDescent="0.25">
      <c r="A21" t="s">
        <v>37</v>
      </c>
      <c r="C21" s="1"/>
      <c r="D21" s="1">
        <v>17</v>
      </c>
      <c r="E21" s="1">
        <v>10</v>
      </c>
      <c r="F21" s="1"/>
      <c r="G21" s="1"/>
      <c r="H21" s="1"/>
    </row>
    <row r="22" spans="1:9" x14ac:dyDescent="0.25">
      <c r="A22" t="s">
        <v>40</v>
      </c>
      <c r="C22" s="1"/>
      <c r="D22" s="1">
        <f>D19/D21</f>
        <v>532.25806451612902</v>
      </c>
      <c r="E22" s="1">
        <f>E19/E21</f>
        <v>843.33333333333337</v>
      </c>
      <c r="F22" s="1"/>
      <c r="G22" s="1"/>
      <c r="H22" s="1"/>
    </row>
    <row r="23" spans="1:9" x14ac:dyDescent="0.25">
      <c r="A23" t="s">
        <v>41</v>
      </c>
      <c r="C23" s="1"/>
      <c r="D23" s="1">
        <v>31</v>
      </c>
      <c r="E23" s="1">
        <v>30</v>
      </c>
      <c r="F23" s="1"/>
      <c r="G23" s="1"/>
      <c r="H23" s="1"/>
    </row>
    <row r="24" spans="1:9" x14ac:dyDescent="0.25">
      <c r="C24" s="1"/>
      <c r="D24" s="1"/>
      <c r="E24" s="1"/>
      <c r="F24" s="1"/>
      <c r="G24" s="1"/>
      <c r="H24" s="1"/>
    </row>
    <row r="25" spans="1:9" x14ac:dyDescent="0.25">
      <c r="A25" t="s">
        <v>20</v>
      </c>
      <c r="C25" s="1"/>
      <c r="D25" s="1"/>
      <c r="E25" s="1"/>
      <c r="F25" s="1"/>
      <c r="G25" s="1"/>
      <c r="H25" s="1"/>
    </row>
    <row r="26" spans="1:9" x14ac:dyDescent="0.25">
      <c r="C26" s="1"/>
      <c r="D26" s="1"/>
      <c r="E26" s="1"/>
      <c r="F26" s="1"/>
      <c r="G26" s="1"/>
      <c r="H26" s="1"/>
    </row>
    <row r="27" spans="1:9" x14ac:dyDescent="0.25">
      <c r="A27" t="s">
        <v>48</v>
      </c>
      <c r="B27" t="s">
        <v>29</v>
      </c>
      <c r="C27" s="1"/>
      <c r="D27" s="1">
        <f>W5*D30/C30</f>
        <v>1259.2592592592594</v>
      </c>
      <c r="E27" s="1">
        <f>W5*E30/C30</f>
        <v>740.74074074074076</v>
      </c>
      <c r="F27" s="1">
        <f>D27+E27</f>
        <v>2000</v>
      </c>
      <c r="G27" s="1"/>
      <c r="H27" s="1"/>
    </row>
    <row r="28" spans="1:9" x14ac:dyDescent="0.25">
      <c r="B28" t="s">
        <v>28</v>
      </c>
      <c r="C28" s="1"/>
      <c r="D28" s="1">
        <f>D22*R5*D30</f>
        <v>13572.58064516129</v>
      </c>
      <c r="E28" s="1">
        <f>E22*R5*E30</f>
        <v>12650</v>
      </c>
      <c r="F28" s="1">
        <f>D28+E28</f>
        <v>26222.580645161288</v>
      </c>
      <c r="G28" s="1"/>
      <c r="H28" s="1"/>
      <c r="I28" t="s">
        <v>58</v>
      </c>
    </row>
    <row r="29" spans="1:9" x14ac:dyDescent="0.25">
      <c r="B29" t="s">
        <v>30</v>
      </c>
      <c r="C29" s="1"/>
      <c r="D29" s="1">
        <f>SUM(D27:D28)</f>
        <v>14831.839904420549</v>
      </c>
      <c r="E29" s="1">
        <f>SUM(E27:E28)</f>
        <v>13390.740740740741</v>
      </c>
      <c r="F29" s="1">
        <f>D29+E29</f>
        <v>28222.580645161288</v>
      </c>
      <c r="G29" s="1"/>
      <c r="H29" s="1"/>
    </row>
    <row r="30" spans="1:9" x14ac:dyDescent="0.25">
      <c r="B30" t="s">
        <v>31</v>
      </c>
      <c r="C30" s="1">
        <f>L5</f>
        <v>27</v>
      </c>
      <c r="D30" s="1">
        <v>17</v>
      </c>
      <c r="E30" s="1">
        <v>10</v>
      </c>
      <c r="F30" s="1">
        <f>D30+E30</f>
        <v>27</v>
      </c>
      <c r="G30" s="1"/>
      <c r="H30" s="1"/>
    </row>
    <row r="31" spans="1:9" x14ac:dyDescent="0.25">
      <c r="C31" s="1"/>
      <c r="D31" s="1"/>
      <c r="E31" s="1"/>
      <c r="F31" s="1"/>
      <c r="G31" s="1"/>
      <c r="H31" s="1"/>
    </row>
    <row r="32" spans="1:9" x14ac:dyDescent="0.25">
      <c r="A32" t="s">
        <v>49</v>
      </c>
      <c r="B32" t="s">
        <v>29</v>
      </c>
      <c r="C32" s="1"/>
      <c r="D32" s="1">
        <f>W6*D35/C35</f>
        <v>0</v>
      </c>
      <c r="E32" s="1">
        <f>W6*E35/C35</f>
        <v>1000</v>
      </c>
      <c r="F32" s="1">
        <f t="shared" ref="F32:F34" si="5">D32+E32</f>
        <v>1000</v>
      </c>
      <c r="G32" s="1"/>
      <c r="H32" s="1"/>
    </row>
    <row r="33" spans="1:8" x14ac:dyDescent="0.25">
      <c r="B33" t="s">
        <v>28</v>
      </c>
      <c r="C33" s="1"/>
      <c r="D33" s="1"/>
      <c r="E33" s="1">
        <f>E22*R6*E35</f>
        <v>21083.333333333336</v>
      </c>
      <c r="F33" s="1">
        <f t="shared" si="5"/>
        <v>21083.333333333336</v>
      </c>
      <c r="G33" s="1"/>
      <c r="H33" s="1"/>
    </row>
    <row r="34" spans="1:8" x14ac:dyDescent="0.25">
      <c r="B34" t="s">
        <v>30</v>
      </c>
      <c r="C34" s="1"/>
      <c r="D34" s="1"/>
      <c r="E34" s="1">
        <f>SUM(E32:E33)</f>
        <v>22083.333333333336</v>
      </c>
      <c r="F34" s="1">
        <f t="shared" si="5"/>
        <v>22083.333333333336</v>
      </c>
      <c r="G34" s="1"/>
      <c r="H34" s="1"/>
    </row>
    <row r="35" spans="1:8" x14ac:dyDescent="0.25">
      <c r="B35" t="s">
        <v>31</v>
      </c>
      <c r="C35" s="1">
        <f>L6</f>
        <v>25</v>
      </c>
      <c r="D35" s="1"/>
      <c r="E35" s="1">
        <v>25</v>
      </c>
      <c r="F35" s="1"/>
      <c r="G35" s="1"/>
      <c r="H35" s="1"/>
    </row>
    <row r="36" spans="1:8" x14ac:dyDescent="0.25">
      <c r="C36" s="1"/>
      <c r="D36" s="1"/>
      <c r="E36" s="1"/>
      <c r="F36" s="1"/>
      <c r="G36" s="1"/>
      <c r="H36" s="1"/>
    </row>
    <row r="37" spans="1:8" x14ac:dyDescent="0.25">
      <c r="C37" s="1"/>
      <c r="D37" s="1"/>
      <c r="E37" s="1"/>
      <c r="F37" s="1"/>
      <c r="G37" s="1"/>
      <c r="H37" s="1"/>
    </row>
    <row r="38" spans="1:8" x14ac:dyDescent="0.25">
      <c r="C38" s="1"/>
      <c r="D38" s="1"/>
      <c r="E38" s="1"/>
      <c r="F38" s="1"/>
      <c r="G38" s="1"/>
      <c r="H38" s="1"/>
    </row>
    <row r="39" spans="1:8" x14ac:dyDescent="0.25">
      <c r="C39" s="1"/>
      <c r="D39" s="1"/>
      <c r="E39" s="1"/>
      <c r="F39" s="1"/>
      <c r="G39" s="1"/>
      <c r="H39" s="1"/>
    </row>
    <row r="40" spans="1:8" x14ac:dyDescent="0.25">
      <c r="C40" s="1">
        <f>L7</f>
        <v>0</v>
      </c>
      <c r="D40" s="1"/>
      <c r="E40" s="1"/>
      <c r="F40" s="1"/>
      <c r="G40" s="1"/>
      <c r="H40" s="1"/>
    </row>
    <row r="41" spans="1:8" x14ac:dyDescent="0.25">
      <c r="C41" s="1"/>
      <c r="D41" s="1"/>
      <c r="E41" s="1"/>
      <c r="F41" s="1"/>
      <c r="G41" s="1"/>
      <c r="H41" s="1"/>
    </row>
    <row r="42" spans="1:8" x14ac:dyDescent="0.25">
      <c r="A42" t="s">
        <v>38</v>
      </c>
      <c r="C42" s="1"/>
      <c r="D42" s="1"/>
      <c r="E42" s="1"/>
      <c r="F42" s="1"/>
      <c r="G42" s="1"/>
      <c r="H42" s="1"/>
    </row>
    <row r="43" spans="1:8" x14ac:dyDescent="0.25">
      <c r="C43" s="1"/>
      <c r="D43" s="1"/>
      <c r="E43" s="1"/>
      <c r="F43" s="1"/>
      <c r="G43" s="1"/>
      <c r="H43" s="1"/>
    </row>
    <row r="44" spans="1:8" x14ac:dyDescent="0.25">
      <c r="A44" t="s">
        <v>39</v>
      </c>
      <c r="B44" t="s">
        <v>29</v>
      </c>
      <c r="C44" s="1"/>
      <c r="D44" s="1">
        <f>D27+D32+D37</f>
        <v>1259.2592592592594</v>
      </c>
      <c r="E44" s="1">
        <f t="shared" ref="E44" si="6">E27+E32+E37</f>
        <v>1740.7407407407409</v>
      </c>
      <c r="F44" s="1">
        <f t="shared" ref="F44:F46" si="7">D44+E44</f>
        <v>3000</v>
      </c>
      <c r="G44" s="1"/>
      <c r="H44" s="1"/>
    </row>
    <row r="45" spans="1:8" x14ac:dyDescent="0.25">
      <c r="B45" t="s">
        <v>28</v>
      </c>
      <c r="D45" s="1">
        <f t="shared" ref="D45:E45" si="8">D28+D33+D38</f>
        <v>13572.58064516129</v>
      </c>
      <c r="E45" s="1">
        <f t="shared" si="8"/>
        <v>33733.333333333336</v>
      </c>
      <c r="F45" s="1">
        <f t="shared" si="7"/>
        <v>47305.913978494624</v>
      </c>
      <c r="G45" s="1"/>
    </row>
    <row r="46" spans="1:8" x14ac:dyDescent="0.25">
      <c r="B46" t="s">
        <v>30</v>
      </c>
      <c r="D46" s="2">
        <f>D44+D45</f>
        <v>14831.839904420549</v>
      </c>
      <c r="E46" s="2">
        <f t="shared" ref="E46" si="9">E44+E45</f>
        <v>35474.074074074073</v>
      </c>
      <c r="F46" s="1">
        <f t="shared" si="7"/>
        <v>50305.913978494624</v>
      </c>
      <c r="G46" s="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2"/>
  <sheetViews>
    <sheetView workbookViewId="0">
      <selection activeCell="U4" sqref="U4:AF12"/>
    </sheetView>
  </sheetViews>
  <sheetFormatPr defaultRowHeight="15" customHeight="1" x14ac:dyDescent="0.25"/>
  <cols>
    <col min="1" max="1" width="17.28515625" style="18" customWidth="1"/>
    <col min="2" max="2" width="14.28515625" style="18" customWidth="1"/>
    <col min="3" max="3" width="4.7109375" style="18" hidden="1" customWidth="1"/>
    <col min="4" max="4" width="4.85546875" style="18" hidden="1" customWidth="1"/>
    <col min="5" max="5" width="5.140625" style="18" hidden="1" customWidth="1"/>
    <col min="6" max="6" width="5" style="18" hidden="1" customWidth="1"/>
    <col min="7" max="7" width="4.85546875" style="18" hidden="1" customWidth="1"/>
    <col min="8" max="8" width="5.42578125" style="18" hidden="1" customWidth="1"/>
    <col min="9" max="9" width="4.85546875" style="18" hidden="1" customWidth="1"/>
    <col min="10" max="10" width="5.28515625" style="18" hidden="1" customWidth="1"/>
    <col min="11" max="11" width="4.140625" style="18" hidden="1" customWidth="1"/>
    <col min="12" max="12" width="5.28515625" style="18" hidden="1" customWidth="1"/>
    <col min="13" max="13" width="5" style="18" hidden="1" customWidth="1"/>
    <col min="14" max="14" width="5.28515625" style="18" hidden="1" customWidth="1"/>
    <col min="15" max="15" width="4.5703125" style="18" hidden="1" customWidth="1"/>
    <col min="16" max="16" width="5.28515625" style="18" hidden="1" customWidth="1"/>
    <col min="17" max="17" width="5" style="18" hidden="1" customWidth="1"/>
    <col min="18" max="18" width="5.42578125" style="18" hidden="1" customWidth="1"/>
    <col min="19" max="19" width="12" style="18" customWidth="1"/>
    <col min="20" max="20" width="14.28515625" style="18" customWidth="1"/>
    <col min="21" max="32" width="6.5703125" style="18" bestFit="1" customWidth="1"/>
    <col min="33" max="16384" width="9.140625" style="18"/>
  </cols>
  <sheetData>
    <row r="1" spans="1:32" ht="15.75" customHeight="1" x14ac:dyDescent="0.3">
      <c r="A1" s="20"/>
      <c r="B1" s="29" t="s">
        <v>65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29" t="s">
        <v>64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15.75" x14ac:dyDescent="0.3">
      <c r="A2" s="20"/>
      <c r="B2" s="29" t="s">
        <v>99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1"/>
      <c r="T2" s="29" t="s">
        <v>100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1"/>
    </row>
    <row r="3" spans="1:32" ht="47.25" x14ac:dyDescent="0.3">
      <c r="A3" s="20"/>
      <c r="B3" s="23" t="s">
        <v>101</v>
      </c>
      <c r="C3" s="24" t="s">
        <v>102</v>
      </c>
      <c r="D3" s="24" t="s">
        <v>103</v>
      </c>
      <c r="E3" s="24" t="s">
        <v>104</v>
      </c>
      <c r="F3" s="24" t="s">
        <v>105</v>
      </c>
      <c r="G3" s="24" t="s">
        <v>106</v>
      </c>
      <c r="H3" s="24" t="s">
        <v>107</v>
      </c>
      <c r="I3" s="24" t="s">
        <v>108</v>
      </c>
      <c r="J3" s="24" t="s">
        <v>109</v>
      </c>
      <c r="K3" s="24" t="s">
        <v>110</v>
      </c>
      <c r="L3" s="24" t="s">
        <v>111</v>
      </c>
      <c r="M3" s="24" t="s">
        <v>112</v>
      </c>
      <c r="N3" s="24" t="s">
        <v>113</v>
      </c>
      <c r="O3" s="24" t="s">
        <v>114</v>
      </c>
      <c r="P3" s="24" t="s">
        <v>115</v>
      </c>
      <c r="Q3" s="24" t="s">
        <v>116</v>
      </c>
      <c r="R3" s="24" t="s">
        <v>117</v>
      </c>
      <c r="S3" s="23" t="s">
        <v>118</v>
      </c>
      <c r="T3" s="23" t="s">
        <v>101</v>
      </c>
      <c r="U3" s="23" t="s">
        <v>119</v>
      </c>
      <c r="V3" s="23" t="s">
        <v>120</v>
      </c>
      <c r="W3" s="23" t="s">
        <v>1</v>
      </c>
      <c r="X3" s="23" t="s">
        <v>47</v>
      </c>
      <c r="Y3" s="23" t="s">
        <v>52</v>
      </c>
      <c r="Z3" s="23" t="s">
        <v>53</v>
      </c>
      <c r="AA3" s="23" t="s">
        <v>44</v>
      </c>
      <c r="AB3" s="23" t="s">
        <v>42</v>
      </c>
      <c r="AC3" s="23" t="s">
        <v>43</v>
      </c>
      <c r="AD3" s="23" t="s">
        <v>121</v>
      </c>
      <c r="AE3" s="23" t="s">
        <v>122</v>
      </c>
      <c r="AF3" s="23" t="s">
        <v>123</v>
      </c>
    </row>
    <row r="4" spans="1:32" ht="15.75" x14ac:dyDescent="0.3">
      <c r="A4" s="19" t="s">
        <v>84</v>
      </c>
      <c r="B4" s="21" t="s">
        <v>124</v>
      </c>
      <c r="C4" s="21" t="s">
        <v>124</v>
      </c>
      <c r="D4" s="21" t="s">
        <v>124</v>
      </c>
      <c r="E4" s="21" t="s">
        <v>124</v>
      </c>
      <c r="F4" s="21" t="s">
        <v>124</v>
      </c>
      <c r="G4" s="21" t="s">
        <v>124</v>
      </c>
      <c r="H4" s="21" t="s">
        <v>124</v>
      </c>
      <c r="I4" s="21" t="s">
        <v>124</v>
      </c>
      <c r="J4" s="21" t="s">
        <v>124</v>
      </c>
      <c r="K4" s="21" t="s">
        <v>124</v>
      </c>
      <c r="L4" s="21" t="s">
        <v>124</v>
      </c>
      <c r="M4" s="21" t="s">
        <v>124</v>
      </c>
      <c r="N4" s="21" t="s">
        <v>124</v>
      </c>
      <c r="O4" s="21" t="s">
        <v>124</v>
      </c>
      <c r="P4" s="22" t="s">
        <v>124</v>
      </c>
      <c r="Q4" s="22" t="s">
        <v>124</v>
      </c>
      <c r="R4" s="21" t="s">
        <v>124</v>
      </c>
      <c r="S4" s="21" t="s">
        <v>124</v>
      </c>
      <c r="T4" s="25">
        <v>12.5</v>
      </c>
      <c r="U4" s="25">
        <v>12.5</v>
      </c>
      <c r="V4" s="25">
        <v>12.5</v>
      </c>
      <c r="W4" s="25">
        <v>12.5</v>
      </c>
      <c r="X4" s="25">
        <v>12.6</v>
      </c>
      <c r="Y4" s="25">
        <v>12.6</v>
      </c>
      <c r="Z4" s="25">
        <v>12.6</v>
      </c>
      <c r="AA4" s="25">
        <v>12.6</v>
      </c>
      <c r="AB4" s="25">
        <v>12.6</v>
      </c>
      <c r="AC4" s="25">
        <v>12.7</v>
      </c>
      <c r="AD4" s="25">
        <v>12.7</v>
      </c>
      <c r="AE4" s="25">
        <v>12.7</v>
      </c>
      <c r="AF4" s="25">
        <v>12.7</v>
      </c>
    </row>
    <row r="5" spans="1:32" ht="15.75" x14ac:dyDescent="0.3">
      <c r="A5" s="19" t="s">
        <v>87</v>
      </c>
      <c r="B5" s="21" t="s">
        <v>124</v>
      </c>
      <c r="C5" s="21" t="s">
        <v>124</v>
      </c>
      <c r="D5" s="21" t="s">
        <v>124</v>
      </c>
      <c r="E5" s="21" t="s">
        <v>124</v>
      </c>
      <c r="F5" s="21" t="s">
        <v>124</v>
      </c>
      <c r="G5" s="21" t="s">
        <v>124</v>
      </c>
      <c r="H5" s="21" t="s">
        <v>124</v>
      </c>
      <c r="I5" s="21" t="s">
        <v>124</v>
      </c>
      <c r="J5" s="21" t="s">
        <v>124</v>
      </c>
      <c r="K5" s="21" t="s">
        <v>124</v>
      </c>
      <c r="L5" s="21" t="s">
        <v>124</v>
      </c>
      <c r="M5" s="21" t="s">
        <v>124</v>
      </c>
      <c r="N5" s="21" t="s">
        <v>124</v>
      </c>
      <c r="O5" s="21" t="s">
        <v>124</v>
      </c>
      <c r="P5" s="22" t="s">
        <v>124</v>
      </c>
      <c r="Q5" s="22" t="s">
        <v>124</v>
      </c>
      <c r="R5" s="21" t="s">
        <v>124</v>
      </c>
      <c r="S5" s="21" t="s">
        <v>124</v>
      </c>
      <c r="T5" s="25">
        <v>13.25</v>
      </c>
      <c r="U5" s="25">
        <v>13.25</v>
      </c>
      <c r="V5" s="25">
        <v>13.25</v>
      </c>
      <c r="W5" s="25">
        <v>13.25</v>
      </c>
      <c r="X5" s="25">
        <v>13.25</v>
      </c>
      <c r="Y5" s="25">
        <v>13.5</v>
      </c>
      <c r="Z5" s="25">
        <v>13.5</v>
      </c>
      <c r="AA5" s="25">
        <v>13.5</v>
      </c>
      <c r="AB5" s="25">
        <v>13.5</v>
      </c>
      <c r="AC5" s="25">
        <v>13.5</v>
      </c>
      <c r="AD5" s="25">
        <v>13.75</v>
      </c>
      <c r="AE5" s="25">
        <v>13.75</v>
      </c>
      <c r="AF5" s="25">
        <v>13.75</v>
      </c>
    </row>
    <row r="6" spans="1:32" ht="15.75" x14ac:dyDescent="0.3">
      <c r="A6" s="19" t="s">
        <v>97</v>
      </c>
      <c r="B6" s="21" t="s">
        <v>124</v>
      </c>
      <c r="C6" s="21" t="s">
        <v>124</v>
      </c>
      <c r="D6" s="21" t="s">
        <v>124</v>
      </c>
      <c r="E6" s="21" t="s">
        <v>124</v>
      </c>
      <c r="F6" s="21" t="s">
        <v>124</v>
      </c>
      <c r="G6" s="21" t="s">
        <v>124</v>
      </c>
      <c r="H6" s="21" t="s">
        <v>124</v>
      </c>
      <c r="I6" s="21" t="s">
        <v>124</v>
      </c>
      <c r="J6" s="21" t="s">
        <v>124</v>
      </c>
      <c r="K6" s="21" t="s">
        <v>124</v>
      </c>
      <c r="L6" s="21" t="s">
        <v>124</v>
      </c>
      <c r="M6" s="21" t="s">
        <v>124</v>
      </c>
      <c r="N6" s="21" t="s">
        <v>124</v>
      </c>
      <c r="O6" s="21" t="s">
        <v>124</v>
      </c>
      <c r="P6" s="22" t="s">
        <v>124</v>
      </c>
      <c r="Q6" s="22" t="s">
        <v>124</v>
      </c>
      <c r="R6" s="21" t="s">
        <v>124</v>
      </c>
      <c r="S6" s="21" t="s">
        <v>124</v>
      </c>
      <c r="T6" s="25">
        <v>11.5</v>
      </c>
      <c r="U6" s="25">
        <v>11.5</v>
      </c>
      <c r="V6" s="25">
        <v>11.5</v>
      </c>
      <c r="W6" s="25">
        <v>11.5</v>
      </c>
      <c r="X6" s="25">
        <v>12</v>
      </c>
      <c r="Y6" s="25">
        <v>12</v>
      </c>
      <c r="Z6" s="25">
        <v>12</v>
      </c>
      <c r="AA6" s="25">
        <v>12</v>
      </c>
      <c r="AB6" s="25">
        <v>12</v>
      </c>
      <c r="AC6" s="25">
        <v>12</v>
      </c>
      <c r="AD6" s="25">
        <v>12</v>
      </c>
      <c r="AE6" s="25">
        <v>12</v>
      </c>
      <c r="AF6" s="25">
        <v>12.25</v>
      </c>
    </row>
    <row r="7" spans="1:32" ht="15.75" x14ac:dyDescent="0.3">
      <c r="A7" s="19" t="s">
        <v>88</v>
      </c>
      <c r="B7" s="21" t="s">
        <v>124</v>
      </c>
      <c r="C7" s="21" t="s">
        <v>124</v>
      </c>
      <c r="D7" s="21" t="s">
        <v>124</v>
      </c>
      <c r="E7" s="21" t="s">
        <v>124</v>
      </c>
      <c r="F7" s="21" t="s">
        <v>124</v>
      </c>
      <c r="G7" s="21" t="s">
        <v>124</v>
      </c>
      <c r="H7" s="21" t="s">
        <v>124</v>
      </c>
      <c r="I7" s="21" t="s">
        <v>124</v>
      </c>
      <c r="J7" s="21" t="s">
        <v>124</v>
      </c>
      <c r="K7" s="21" t="s">
        <v>124</v>
      </c>
      <c r="L7" s="21" t="s">
        <v>124</v>
      </c>
      <c r="M7" s="21" t="s">
        <v>124</v>
      </c>
      <c r="N7" s="21" t="s">
        <v>124</v>
      </c>
      <c r="O7" s="21" t="s">
        <v>124</v>
      </c>
      <c r="P7" s="22" t="s">
        <v>124</v>
      </c>
      <c r="Q7" s="22" t="s">
        <v>124</v>
      </c>
      <c r="R7" s="21" t="s">
        <v>124</v>
      </c>
      <c r="S7" s="21" t="s">
        <v>124</v>
      </c>
      <c r="T7" s="25">
        <v>15</v>
      </c>
      <c r="U7" s="25">
        <v>15</v>
      </c>
      <c r="V7" s="25">
        <v>15</v>
      </c>
      <c r="W7" s="25">
        <v>15</v>
      </c>
      <c r="X7" s="25">
        <v>15</v>
      </c>
      <c r="Y7" s="25">
        <v>15</v>
      </c>
      <c r="Z7" s="25">
        <v>15</v>
      </c>
      <c r="AA7" s="25">
        <v>15</v>
      </c>
      <c r="AB7" s="25">
        <v>15</v>
      </c>
      <c r="AC7" s="25">
        <v>15</v>
      </c>
      <c r="AD7" s="25">
        <v>15</v>
      </c>
      <c r="AE7" s="25">
        <v>15</v>
      </c>
      <c r="AF7" s="25">
        <v>15</v>
      </c>
    </row>
    <row r="8" spans="1:32" ht="15.75" x14ac:dyDescent="0.3">
      <c r="A8" s="19" t="s">
        <v>86</v>
      </c>
      <c r="B8" s="21" t="s">
        <v>124</v>
      </c>
      <c r="C8" s="21" t="s">
        <v>124</v>
      </c>
      <c r="D8" s="21" t="s">
        <v>124</v>
      </c>
      <c r="E8" s="21" t="s">
        <v>124</v>
      </c>
      <c r="F8" s="21" t="s">
        <v>124</v>
      </c>
      <c r="G8" s="21" t="s">
        <v>124</v>
      </c>
      <c r="H8" s="21" t="s">
        <v>124</v>
      </c>
      <c r="I8" s="21" t="s">
        <v>124</v>
      </c>
      <c r="J8" s="21" t="s">
        <v>124</v>
      </c>
      <c r="K8" s="21" t="s">
        <v>124</v>
      </c>
      <c r="L8" s="21" t="s">
        <v>124</v>
      </c>
      <c r="M8" s="21" t="s">
        <v>124</v>
      </c>
      <c r="N8" s="21" t="s">
        <v>124</v>
      </c>
      <c r="O8" s="21" t="s">
        <v>124</v>
      </c>
      <c r="P8" s="22" t="s">
        <v>124</v>
      </c>
      <c r="Q8" s="22" t="s">
        <v>124</v>
      </c>
      <c r="R8" s="21" t="s">
        <v>124</v>
      </c>
      <c r="S8" s="21" t="s">
        <v>124</v>
      </c>
      <c r="T8" s="25">
        <v>14</v>
      </c>
      <c r="U8" s="25">
        <v>14</v>
      </c>
      <c r="V8" s="25">
        <v>14</v>
      </c>
      <c r="W8" s="25">
        <v>14</v>
      </c>
      <c r="X8" s="25">
        <v>14</v>
      </c>
      <c r="Y8" s="25">
        <v>14</v>
      </c>
      <c r="Z8" s="25">
        <v>14</v>
      </c>
      <c r="AA8" s="25">
        <v>14</v>
      </c>
      <c r="AB8" s="25">
        <v>14</v>
      </c>
      <c r="AC8" s="25">
        <v>14</v>
      </c>
      <c r="AD8" s="25">
        <v>14</v>
      </c>
      <c r="AE8" s="25">
        <v>14</v>
      </c>
      <c r="AF8" s="25">
        <v>14</v>
      </c>
    </row>
    <row r="9" spans="1:32" ht="15.75" x14ac:dyDescent="0.3">
      <c r="A9" s="19" t="s">
        <v>125</v>
      </c>
      <c r="B9" s="21" t="s">
        <v>124</v>
      </c>
      <c r="C9" s="21" t="s">
        <v>124</v>
      </c>
      <c r="D9" s="21" t="s">
        <v>124</v>
      </c>
      <c r="E9" s="21" t="s">
        <v>124</v>
      </c>
      <c r="F9" s="21" t="s">
        <v>124</v>
      </c>
      <c r="G9" s="21" t="s">
        <v>124</v>
      </c>
      <c r="H9" s="21" t="s">
        <v>124</v>
      </c>
      <c r="I9" s="21" t="s">
        <v>124</v>
      </c>
      <c r="J9" s="21" t="s">
        <v>124</v>
      </c>
      <c r="K9" s="21" t="s">
        <v>124</v>
      </c>
      <c r="L9" s="21" t="s">
        <v>124</v>
      </c>
      <c r="M9" s="21" t="s">
        <v>124</v>
      </c>
      <c r="N9" s="21" t="s">
        <v>124</v>
      </c>
      <c r="O9" s="21" t="s">
        <v>124</v>
      </c>
      <c r="P9" s="22" t="s">
        <v>124</v>
      </c>
      <c r="Q9" s="22" t="s">
        <v>124</v>
      </c>
      <c r="R9" s="21" t="s">
        <v>124</v>
      </c>
      <c r="S9" s="21" t="s">
        <v>124</v>
      </c>
      <c r="T9" s="25">
        <v>14.25</v>
      </c>
      <c r="U9" s="25">
        <v>14.25</v>
      </c>
      <c r="V9" s="25">
        <v>14.25</v>
      </c>
      <c r="W9" s="25">
        <v>14.25</v>
      </c>
      <c r="X9" s="25">
        <v>14.5</v>
      </c>
      <c r="Y9" s="25">
        <v>14.5</v>
      </c>
      <c r="Z9" s="25">
        <v>14.5</v>
      </c>
      <c r="AA9" s="25">
        <v>14.5</v>
      </c>
      <c r="AB9" s="25">
        <v>14.5</v>
      </c>
      <c r="AC9" s="25">
        <v>14.5</v>
      </c>
      <c r="AD9" s="25">
        <v>14.5</v>
      </c>
      <c r="AE9" s="25">
        <v>14.75</v>
      </c>
      <c r="AF9" s="25">
        <v>14.75</v>
      </c>
    </row>
    <row r="10" spans="1:32" ht="15.75" x14ac:dyDescent="0.3">
      <c r="A10" s="19" t="s">
        <v>98</v>
      </c>
      <c r="B10" s="21" t="s">
        <v>124</v>
      </c>
      <c r="C10" s="21" t="s">
        <v>124</v>
      </c>
      <c r="D10" s="21" t="s">
        <v>124</v>
      </c>
      <c r="E10" s="21" t="s">
        <v>124</v>
      </c>
      <c r="F10" s="21" t="s">
        <v>124</v>
      </c>
      <c r="G10" s="21" t="s">
        <v>124</v>
      </c>
      <c r="H10" s="21" t="s">
        <v>124</v>
      </c>
      <c r="I10" s="21" t="s">
        <v>124</v>
      </c>
      <c r="J10" s="21" t="s">
        <v>124</v>
      </c>
      <c r="K10" s="21" t="s">
        <v>124</v>
      </c>
      <c r="L10" s="21" t="s">
        <v>124</v>
      </c>
      <c r="M10" s="21" t="s">
        <v>124</v>
      </c>
      <c r="N10" s="21" t="s">
        <v>124</v>
      </c>
      <c r="O10" s="21" t="s">
        <v>124</v>
      </c>
      <c r="P10" s="22" t="s">
        <v>124</v>
      </c>
      <c r="Q10" s="22" t="s">
        <v>124</v>
      </c>
      <c r="R10" s="21" t="s">
        <v>124</v>
      </c>
      <c r="S10" s="21" t="s">
        <v>124</v>
      </c>
      <c r="T10" s="25">
        <v>13.45</v>
      </c>
      <c r="U10" s="25">
        <v>13.45</v>
      </c>
      <c r="V10" s="25">
        <v>13.45</v>
      </c>
      <c r="W10" s="25">
        <v>13.45</v>
      </c>
      <c r="X10" s="25">
        <v>13.45</v>
      </c>
      <c r="Y10" s="25">
        <v>13.45</v>
      </c>
      <c r="Z10" s="25">
        <v>13.45</v>
      </c>
      <c r="AA10" s="25">
        <v>13.45</v>
      </c>
      <c r="AB10" s="25">
        <v>13.45</v>
      </c>
      <c r="AC10" s="25">
        <v>13.45</v>
      </c>
      <c r="AD10" s="25">
        <v>13.45</v>
      </c>
      <c r="AE10" s="25">
        <v>13.45</v>
      </c>
      <c r="AF10" s="25">
        <v>13.45</v>
      </c>
    </row>
    <row r="11" spans="1:32" ht="15.75" x14ac:dyDescent="0.3">
      <c r="A11" s="19" t="s">
        <v>126</v>
      </c>
      <c r="B11" s="21" t="s">
        <v>124</v>
      </c>
      <c r="C11" s="21" t="s">
        <v>124</v>
      </c>
      <c r="D11" s="21" t="s">
        <v>124</v>
      </c>
      <c r="E11" s="21" t="s">
        <v>124</v>
      </c>
      <c r="F11" s="21" t="s">
        <v>124</v>
      </c>
      <c r="G11" s="21" t="s">
        <v>124</v>
      </c>
      <c r="H11" s="21" t="s">
        <v>124</v>
      </c>
      <c r="I11" s="21" t="s">
        <v>124</v>
      </c>
      <c r="J11" s="21" t="s">
        <v>124</v>
      </c>
      <c r="K11" s="21" t="s">
        <v>124</v>
      </c>
      <c r="L11" s="21" t="s">
        <v>124</v>
      </c>
      <c r="M11" s="21" t="s">
        <v>124</v>
      </c>
      <c r="N11" s="21" t="s">
        <v>124</v>
      </c>
      <c r="O11" s="21" t="s">
        <v>124</v>
      </c>
      <c r="P11" s="22" t="s">
        <v>124</v>
      </c>
      <c r="Q11" s="22" t="s">
        <v>124</v>
      </c>
      <c r="R11" s="21" t="s">
        <v>124</v>
      </c>
      <c r="S11" s="21" t="s">
        <v>124</v>
      </c>
      <c r="T11" s="25">
        <v>12.6</v>
      </c>
      <c r="U11" s="25">
        <v>12.6</v>
      </c>
      <c r="V11" s="25">
        <v>12.6</v>
      </c>
      <c r="W11" s="25">
        <v>12.5</v>
      </c>
      <c r="X11" s="25">
        <v>12.5</v>
      </c>
      <c r="Y11" s="25">
        <v>12.5</v>
      </c>
      <c r="Z11" s="25">
        <v>12.5</v>
      </c>
      <c r="AA11" s="25">
        <v>12.5</v>
      </c>
      <c r="AB11" s="25">
        <v>12.5</v>
      </c>
      <c r="AC11" s="25">
        <v>12.25</v>
      </c>
      <c r="AD11" s="25">
        <v>12.25</v>
      </c>
      <c r="AE11" s="25">
        <v>12.25</v>
      </c>
      <c r="AF11" s="25">
        <v>12.25</v>
      </c>
    </row>
    <row r="12" spans="1:32" ht="15.75" x14ac:dyDescent="0.3">
      <c r="A12" s="19" t="s">
        <v>127</v>
      </c>
      <c r="B12" s="21" t="s">
        <v>124</v>
      </c>
      <c r="C12" s="21" t="s">
        <v>124</v>
      </c>
      <c r="D12" s="21" t="s">
        <v>124</v>
      </c>
      <c r="E12" s="21" t="s">
        <v>124</v>
      </c>
      <c r="F12" s="21" t="s">
        <v>124</v>
      </c>
      <c r="G12" s="21" t="s">
        <v>124</v>
      </c>
      <c r="H12" s="21" t="s">
        <v>124</v>
      </c>
      <c r="I12" s="21" t="s">
        <v>124</v>
      </c>
      <c r="J12" s="21" t="s">
        <v>124</v>
      </c>
      <c r="K12" s="21" t="s">
        <v>124</v>
      </c>
      <c r="L12" s="21" t="s">
        <v>124</v>
      </c>
      <c r="M12" s="21" t="s">
        <v>124</v>
      </c>
      <c r="N12" s="21" t="s">
        <v>124</v>
      </c>
      <c r="O12" s="21" t="s">
        <v>124</v>
      </c>
      <c r="P12" s="22" t="s">
        <v>124</v>
      </c>
      <c r="Q12" s="22" t="s">
        <v>124</v>
      </c>
      <c r="R12" s="21" t="s">
        <v>124</v>
      </c>
      <c r="S12" s="21" t="s">
        <v>124</v>
      </c>
      <c r="T12" s="25">
        <v>12.2</v>
      </c>
      <c r="U12" s="25">
        <v>12.2</v>
      </c>
      <c r="V12" s="25">
        <v>12.2</v>
      </c>
      <c r="W12" s="25">
        <v>12.2</v>
      </c>
      <c r="X12" s="25">
        <v>12.2</v>
      </c>
      <c r="Y12" s="25">
        <v>12.2</v>
      </c>
      <c r="Z12" s="25">
        <v>12.2</v>
      </c>
      <c r="AA12" s="25">
        <v>12.2</v>
      </c>
      <c r="AB12" s="25">
        <v>12.2</v>
      </c>
      <c r="AC12" s="25">
        <v>12.2</v>
      </c>
      <c r="AD12" s="25">
        <v>12.2</v>
      </c>
      <c r="AE12" s="25">
        <v>12.2</v>
      </c>
      <c r="AF12" s="25">
        <v>12.2</v>
      </c>
    </row>
  </sheetData>
  <sheetProtection sheet="1" scenarios="1" formatCells="0" formatColumns="0" formatRows="0" autoFilter="0"/>
  <mergeCells count="4">
    <mergeCell ref="B1:S1"/>
    <mergeCell ref="T1:AF1"/>
    <mergeCell ref="B2:S2"/>
    <mergeCell ref="T2:AF2"/>
  </mergeCells>
  <pageMargins left="0.7" right="0.7" top="0.75" bottom="0.75" header="0.3" footer="0.3"/>
  <pageSetup paperSize="9" orientation="portrait" r:id="rId1"/>
  <customProperties>
    <customPr name="CellIDs" r:id="rId2"/>
    <customPr name="ConnName" r:id="rId3"/>
    <customPr name="ConnPOV" r:id="rId4"/>
    <customPr name="FormFolder" r:id="rId5"/>
    <customPr name="FormName" r:id="rId6"/>
    <customPr name="FormSize" r:id="rId7"/>
    <customPr name="HyperionPOVXML" r:id="rId8"/>
    <customPr name="HyperionXML" r:id="rId9"/>
    <customPr name="NameConnectionMap" r:id="rId10"/>
    <customPr name="POVPosition" r:id="rId11"/>
    <customPr name="SheetHasParityContent" r:id="rId12"/>
    <customPr name="SheetOptions" r:id="rId13"/>
    <customPr name="ShowPOV" r:id="rId14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"/>
  <sheetViews>
    <sheetView workbookViewId="0">
      <selection activeCell="B2" sqref="B2"/>
    </sheetView>
  </sheetViews>
  <sheetFormatPr defaultRowHeight="15" customHeight="1" x14ac:dyDescent="0.25"/>
  <cols>
    <col min="1" max="1" width="17.28515625" style="18" customWidth="1"/>
    <col min="2" max="2" width="4.7109375" style="18" customWidth="1"/>
    <col min="3" max="3" width="4.85546875" style="18" customWidth="1"/>
    <col min="4" max="4" width="5.140625" style="18" customWidth="1"/>
    <col min="5" max="5" width="4.85546875" style="18" customWidth="1"/>
    <col min="6" max="6" width="5.42578125" style="18" customWidth="1"/>
    <col min="7" max="7" width="4.85546875" style="18" customWidth="1"/>
    <col min="8" max="8" width="4.140625" style="18" customWidth="1"/>
    <col min="9" max="9" width="5.28515625" style="18" customWidth="1"/>
    <col min="10" max="10" width="5" style="18" customWidth="1"/>
    <col min="11" max="11" width="4.5703125" style="18" customWidth="1"/>
    <col min="12" max="12" width="5.28515625" style="18" customWidth="1"/>
    <col min="13" max="13" width="5" style="18" customWidth="1"/>
    <col min="14" max="14" width="4.5703125" style="18" bestFit="1" customWidth="1"/>
    <col min="15" max="26" width="6.5703125" style="18" bestFit="1" customWidth="1"/>
    <col min="27" max="16384" width="9.140625" style="18"/>
  </cols>
  <sheetData>
    <row r="1" spans="1:26" ht="15.75" x14ac:dyDescent="0.3">
      <c r="A1" s="20"/>
      <c r="B1" s="23" t="s">
        <v>119</v>
      </c>
      <c r="C1" s="23" t="s">
        <v>120</v>
      </c>
      <c r="D1" s="23" t="s">
        <v>1</v>
      </c>
      <c r="E1" s="23" t="s">
        <v>47</v>
      </c>
      <c r="F1" s="23" t="s">
        <v>52</v>
      </c>
      <c r="G1" s="23" t="s">
        <v>53</v>
      </c>
      <c r="H1" s="23" t="s">
        <v>44</v>
      </c>
      <c r="I1" s="23" t="s">
        <v>42</v>
      </c>
      <c r="J1" s="23" t="s">
        <v>43</v>
      </c>
      <c r="K1" s="23" t="s">
        <v>121</v>
      </c>
      <c r="L1" s="23" t="s">
        <v>122</v>
      </c>
      <c r="M1" s="23" t="s">
        <v>123</v>
      </c>
    </row>
    <row r="2" spans="1:26" ht="15.75" x14ac:dyDescent="0.3">
      <c r="A2" s="19" t="s">
        <v>84</v>
      </c>
      <c r="B2" s="21">
        <f t="shared" ref="B2:B10" si="0">$N2*O2</f>
        <v>3.75</v>
      </c>
      <c r="C2" s="21">
        <f t="shared" ref="C2:C10" si="1">$N2*P2</f>
        <v>3.75</v>
      </c>
      <c r="D2" s="21">
        <f t="shared" ref="D2:D10" si="2">$N2*Q2</f>
        <v>3.75</v>
      </c>
      <c r="E2" s="21">
        <f t="shared" ref="E2:E10" si="3">$N2*R2</f>
        <v>3.78</v>
      </c>
      <c r="F2" s="21">
        <f t="shared" ref="F2:F10" si="4">$N2*S2</f>
        <v>3.78</v>
      </c>
      <c r="G2" s="21">
        <f t="shared" ref="G2:G10" si="5">$N2*T2</f>
        <v>3.78</v>
      </c>
      <c r="H2" s="21">
        <f t="shared" ref="H2:H10" si="6">$N2*U2</f>
        <v>3.78</v>
      </c>
      <c r="I2" s="21">
        <f t="shared" ref="I2:I10" si="7">$N2*V2</f>
        <v>3.78</v>
      </c>
      <c r="J2" s="21">
        <f t="shared" ref="J2:J10" si="8">$N2*W2</f>
        <v>3.8099999999999996</v>
      </c>
      <c r="K2" s="21">
        <f t="shared" ref="K2:K10" si="9">$N2*X2</f>
        <v>3.8099999999999996</v>
      </c>
      <c r="L2" s="21">
        <f t="shared" ref="L2:L10" si="10">$N2*Y2</f>
        <v>3.8099999999999996</v>
      </c>
      <c r="M2" s="21">
        <f t="shared" ref="M2:M10" si="11">$N2*Z2</f>
        <v>3.8099999999999996</v>
      </c>
      <c r="N2" s="26">
        <v>0.3</v>
      </c>
      <c r="O2" s="25">
        <v>12.5</v>
      </c>
      <c r="P2" s="25">
        <v>12.5</v>
      </c>
      <c r="Q2" s="25">
        <v>12.5</v>
      </c>
      <c r="R2" s="25">
        <v>12.6</v>
      </c>
      <c r="S2" s="25">
        <v>12.6</v>
      </c>
      <c r="T2" s="25">
        <v>12.6</v>
      </c>
      <c r="U2" s="25">
        <v>12.6</v>
      </c>
      <c r="V2" s="25">
        <v>12.6</v>
      </c>
      <c r="W2" s="25">
        <v>12.7</v>
      </c>
      <c r="X2" s="25">
        <v>12.7</v>
      </c>
      <c r="Y2" s="25">
        <v>12.7</v>
      </c>
      <c r="Z2" s="25">
        <v>12.7</v>
      </c>
    </row>
    <row r="3" spans="1:26" ht="15.75" x14ac:dyDescent="0.3">
      <c r="A3" s="19" t="s">
        <v>87</v>
      </c>
      <c r="B3" s="21">
        <f t="shared" si="0"/>
        <v>4.6374999999999993</v>
      </c>
      <c r="C3" s="21">
        <f t="shared" si="1"/>
        <v>4.6374999999999993</v>
      </c>
      <c r="D3" s="21">
        <f t="shared" si="2"/>
        <v>4.6374999999999993</v>
      </c>
      <c r="E3" s="21">
        <f t="shared" si="3"/>
        <v>4.6374999999999993</v>
      </c>
      <c r="F3" s="21">
        <f t="shared" si="4"/>
        <v>4.7249999999999996</v>
      </c>
      <c r="G3" s="21">
        <f t="shared" si="5"/>
        <v>4.7249999999999996</v>
      </c>
      <c r="H3" s="21">
        <f t="shared" si="6"/>
        <v>4.7249999999999996</v>
      </c>
      <c r="I3" s="21">
        <f t="shared" si="7"/>
        <v>4.7249999999999996</v>
      </c>
      <c r="J3" s="21">
        <f t="shared" si="8"/>
        <v>4.7249999999999996</v>
      </c>
      <c r="K3" s="21">
        <f t="shared" si="9"/>
        <v>4.8125</v>
      </c>
      <c r="L3" s="21">
        <f t="shared" si="10"/>
        <v>4.8125</v>
      </c>
      <c r="M3" s="21">
        <f t="shared" si="11"/>
        <v>4.8125</v>
      </c>
      <c r="N3" s="26">
        <v>0.35</v>
      </c>
      <c r="O3" s="25">
        <v>13.25</v>
      </c>
      <c r="P3" s="25">
        <v>13.25</v>
      </c>
      <c r="Q3" s="25">
        <v>13.25</v>
      </c>
      <c r="R3" s="25">
        <v>13.25</v>
      </c>
      <c r="S3" s="25">
        <v>13.5</v>
      </c>
      <c r="T3" s="25">
        <v>13.5</v>
      </c>
      <c r="U3" s="25">
        <v>13.5</v>
      </c>
      <c r="V3" s="25">
        <v>13.5</v>
      </c>
      <c r="W3" s="25">
        <v>13.5</v>
      </c>
      <c r="X3" s="25">
        <v>13.75</v>
      </c>
      <c r="Y3" s="25">
        <v>13.75</v>
      </c>
      <c r="Z3" s="25">
        <v>13.75</v>
      </c>
    </row>
    <row r="4" spans="1:26" ht="15.75" x14ac:dyDescent="0.3">
      <c r="A4" s="19" t="s">
        <v>97</v>
      </c>
      <c r="B4" s="21">
        <f t="shared" si="0"/>
        <v>4.6000000000000005</v>
      </c>
      <c r="C4" s="21">
        <f t="shared" si="1"/>
        <v>4.6000000000000005</v>
      </c>
      <c r="D4" s="21">
        <f t="shared" si="2"/>
        <v>4.6000000000000005</v>
      </c>
      <c r="E4" s="21">
        <f t="shared" si="3"/>
        <v>4.8000000000000007</v>
      </c>
      <c r="F4" s="21">
        <f t="shared" si="4"/>
        <v>4.8000000000000007</v>
      </c>
      <c r="G4" s="21">
        <f t="shared" si="5"/>
        <v>4.8000000000000007</v>
      </c>
      <c r="H4" s="21">
        <f t="shared" si="6"/>
        <v>4.8000000000000007</v>
      </c>
      <c r="I4" s="21">
        <f t="shared" si="7"/>
        <v>4.8000000000000007</v>
      </c>
      <c r="J4" s="21">
        <f t="shared" si="8"/>
        <v>4.8000000000000007</v>
      </c>
      <c r="K4" s="21">
        <f t="shared" si="9"/>
        <v>4.8000000000000007</v>
      </c>
      <c r="L4" s="21">
        <f t="shared" si="10"/>
        <v>4.8000000000000007</v>
      </c>
      <c r="M4" s="21">
        <f t="shared" si="11"/>
        <v>4.9000000000000004</v>
      </c>
      <c r="N4" s="26">
        <v>0.4</v>
      </c>
      <c r="O4" s="25">
        <v>11.5</v>
      </c>
      <c r="P4" s="25">
        <v>11.5</v>
      </c>
      <c r="Q4" s="25">
        <v>11.5</v>
      </c>
      <c r="R4" s="25">
        <v>12</v>
      </c>
      <c r="S4" s="25">
        <v>12</v>
      </c>
      <c r="T4" s="25">
        <v>12</v>
      </c>
      <c r="U4" s="25">
        <v>12</v>
      </c>
      <c r="V4" s="25">
        <v>12</v>
      </c>
      <c r="W4" s="25">
        <v>12</v>
      </c>
      <c r="X4" s="25">
        <v>12</v>
      </c>
      <c r="Y4" s="25">
        <v>12</v>
      </c>
      <c r="Z4" s="25">
        <v>12.25</v>
      </c>
    </row>
    <row r="5" spans="1:26" ht="15.75" x14ac:dyDescent="0.3">
      <c r="A5" s="19" t="s">
        <v>88</v>
      </c>
      <c r="B5" s="21">
        <f t="shared" si="0"/>
        <v>6.75</v>
      </c>
      <c r="C5" s="21">
        <f t="shared" si="1"/>
        <v>6.75</v>
      </c>
      <c r="D5" s="21">
        <f t="shared" si="2"/>
        <v>6.75</v>
      </c>
      <c r="E5" s="21">
        <f t="shared" si="3"/>
        <v>6.75</v>
      </c>
      <c r="F5" s="21">
        <f t="shared" si="4"/>
        <v>6.75</v>
      </c>
      <c r="G5" s="21">
        <f t="shared" si="5"/>
        <v>6.75</v>
      </c>
      <c r="H5" s="21">
        <f t="shared" si="6"/>
        <v>6.75</v>
      </c>
      <c r="I5" s="21">
        <f t="shared" si="7"/>
        <v>6.75</v>
      </c>
      <c r="J5" s="21">
        <f t="shared" si="8"/>
        <v>6.75</v>
      </c>
      <c r="K5" s="21">
        <f t="shared" si="9"/>
        <v>6.75</v>
      </c>
      <c r="L5" s="21">
        <f t="shared" si="10"/>
        <v>6.75</v>
      </c>
      <c r="M5" s="21">
        <f t="shared" si="11"/>
        <v>6.75</v>
      </c>
      <c r="N5" s="26">
        <v>0.45</v>
      </c>
      <c r="O5" s="25">
        <v>15</v>
      </c>
      <c r="P5" s="25">
        <v>15</v>
      </c>
      <c r="Q5" s="25">
        <v>15</v>
      </c>
      <c r="R5" s="25">
        <v>15</v>
      </c>
      <c r="S5" s="25">
        <v>15</v>
      </c>
      <c r="T5" s="25">
        <v>15</v>
      </c>
      <c r="U5" s="25">
        <v>15</v>
      </c>
      <c r="V5" s="25">
        <v>15</v>
      </c>
      <c r="W5" s="25">
        <v>15</v>
      </c>
      <c r="X5" s="25">
        <v>15</v>
      </c>
      <c r="Y5" s="25">
        <v>15</v>
      </c>
      <c r="Z5" s="25">
        <v>15</v>
      </c>
    </row>
    <row r="6" spans="1:26" ht="15.75" x14ac:dyDescent="0.3">
      <c r="A6" s="19" t="s">
        <v>86</v>
      </c>
      <c r="B6" s="21">
        <f t="shared" si="0"/>
        <v>6.3</v>
      </c>
      <c r="C6" s="21">
        <f t="shared" si="1"/>
        <v>6.3</v>
      </c>
      <c r="D6" s="21">
        <f t="shared" si="2"/>
        <v>6.3</v>
      </c>
      <c r="E6" s="21">
        <f t="shared" si="3"/>
        <v>6.3</v>
      </c>
      <c r="F6" s="21">
        <f t="shared" si="4"/>
        <v>6.3</v>
      </c>
      <c r="G6" s="21">
        <f t="shared" si="5"/>
        <v>6.3</v>
      </c>
      <c r="H6" s="21">
        <f t="shared" si="6"/>
        <v>6.3</v>
      </c>
      <c r="I6" s="21">
        <f t="shared" si="7"/>
        <v>6.3</v>
      </c>
      <c r="J6" s="21">
        <f t="shared" si="8"/>
        <v>6.3</v>
      </c>
      <c r="K6" s="21">
        <f t="shared" si="9"/>
        <v>6.3</v>
      </c>
      <c r="L6" s="21">
        <f t="shared" si="10"/>
        <v>6.3</v>
      </c>
      <c r="M6" s="21">
        <f t="shared" si="11"/>
        <v>6.3</v>
      </c>
      <c r="N6" s="26">
        <v>0.45</v>
      </c>
      <c r="O6" s="25">
        <v>14</v>
      </c>
      <c r="P6" s="25">
        <v>14</v>
      </c>
      <c r="Q6" s="25">
        <v>14</v>
      </c>
      <c r="R6" s="25">
        <v>14</v>
      </c>
      <c r="S6" s="25">
        <v>14</v>
      </c>
      <c r="T6" s="25">
        <v>14</v>
      </c>
      <c r="U6" s="25">
        <v>14</v>
      </c>
      <c r="V6" s="25">
        <v>14</v>
      </c>
      <c r="W6" s="25">
        <v>14</v>
      </c>
      <c r="X6" s="25">
        <v>14</v>
      </c>
      <c r="Y6" s="25">
        <v>14</v>
      </c>
      <c r="Z6" s="25">
        <v>14</v>
      </c>
    </row>
    <row r="7" spans="1:26" ht="15.75" x14ac:dyDescent="0.3">
      <c r="A7" s="19" t="s">
        <v>125</v>
      </c>
      <c r="B7" s="21">
        <f t="shared" si="0"/>
        <v>4.2749999999999995</v>
      </c>
      <c r="C7" s="21">
        <f t="shared" si="1"/>
        <v>4.2749999999999995</v>
      </c>
      <c r="D7" s="21">
        <f t="shared" si="2"/>
        <v>4.2749999999999995</v>
      </c>
      <c r="E7" s="21">
        <f t="shared" si="3"/>
        <v>4.3499999999999996</v>
      </c>
      <c r="F7" s="21">
        <f t="shared" si="4"/>
        <v>4.3499999999999996</v>
      </c>
      <c r="G7" s="21">
        <f t="shared" si="5"/>
        <v>4.3499999999999996</v>
      </c>
      <c r="H7" s="21">
        <f t="shared" si="6"/>
        <v>4.3499999999999996</v>
      </c>
      <c r="I7" s="21">
        <f t="shared" si="7"/>
        <v>4.3499999999999996</v>
      </c>
      <c r="J7" s="21">
        <f t="shared" si="8"/>
        <v>4.3499999999999996</v>
      </c>
      <c r="K7" s="21">
        <f t="shared" si="9"/>
        <v>4.3499999999999996</v>
      </c>
      <c r="L7" s="21">
        <f t="shared" si="10"/>
        <v>4.4249999999999998</v>
      </c>
      <c r="M7" s="21">
        <f t="shared" si="11"/>
        <v>4.4249999999999998</v>
      </c>
      <c r="N7" s="26">
        <v>0.3</v>
      </c>
      <c r="O7" s="25">
        <v>14.25</v>
      </c>
      <c r="P7" s="25">
        <v>14.25</v>
      </c>
      <c r="Q7" s="25">
        <v>14.25</v>
      </c>
      <c r="R7" s="25">
        <v>14.5</v>
      </c>
      <c r="S7" s="25">
        <v>14.5</v>
      </c>
      <c r="T7" s="25">
        <v>14.5</v>
      </c>
      <c r="U7" s="25">
        <v>14.5</v>
      </c>
      <c r="V7" s="25">
        <v>14.5</v>
      </c>
      <c r="W7" s="25">
        <v>14.5</v>
      </c>
      <c r="X7" s="25">
        <v>14.5</v>
      </c>
      <c r="Y7" s="25">
        <v>14.75</v>
      </c>
      <c r="Z7" s="25">
        <v>14.75</v>
      </c>
    </row>
    <row r="8" spans="1:26" ht="15.75" x14ac:dyDescent="0.3">
      <c r="A8" s="19" t="s">
        <v>98</v>
      </c>
      <c r="B8" s="21">
        <f t="shared" si="0"/>
        <v>3.3624999999999998</v>
      </c>
      <c r="C8" s="21">
        <f t="shared" si="1"/>
        <v>3.3624999999999998</v>
      </c>
      <c r="D8" s="21">
        <f t="shared" si="2"/>
        <v>3.3624999999999998</v>
      </c>
      <c r="E8" s="21">
        <f t="shared" si="3"/>
        <v>3.3624999999999998</v>
      </c>
      <c r="F8" s="21">
        <f t="shared" si="4"/>
        <v>3.3624999999999998</v>
      </c>
      <c r="G8" s="21">
        <f t="shared" si="5"/>
        <v>3.3624999999999998</v>
      </c>
      <c r="H8" s="21">
        <f t="shared" si="6"/>
        <v>3.3624999999999998</v>
      </c>
      <c r="I8" s="21">
        <f t="shared" si="7"/>
        <v>3.3624999999999998</v>
      </c>
      <c r="J8" s="21">
        <f t="shared" si="8"/>
        <v>3.3624999999999998</v>
      </c>
      <c r="K8" s="21">
        <f t="shared" si="9"/>
        <v>3.3624999999999998</v>
      </c>
      <c r="L8" s="21">
        <f t="shared" si="10"/>
        <v>3.3624999999999998</v>
      </c>
      <c r="M8" s="21">
        <f t="shared" si="11"/>
        <v>3.3624999999999998</v>
      </c>
      <c r="N8" s="26">
        <v>0.25</v>
      </c>
      <c r="O8" s="25">
        <v>13.45</v>
      </c>
      <c r="P8" s="25">
        <v>13.45</v>
      </c>
      <c r="Q8" s="25">
        <v>13.45</v>
      </c>
      <c r="R8" s="25">
        <v>13.45</v>
      </c>
      <c r="S8" s="25">
        <v>13.45</v>
      </c>
      <c r="T8" s="25">
        <v>13.45</v>
      </c>
      <c r="U8" s="25">
        <v>13.45</v>
      </c>
      <c r="V8" s="25">
        <v>13.45</v>
      </c>
      <c r="W8" s="25">
        <v>13.45</v>
      </c>
      <c r="X8" s="25">
        <v>13.45</v>
      </c>
      <c r="Y8" s="25">
        <v>13.45</v>
      </c>
      <c r="Z8" s="25">
        <v>13.45</v>
      </c>
    </row>
    <row r="9" spans="1:26" ht="15.75" x14ac:dyDescent="0.3">
      <c r="A9" s="19" t="s">
        <v>126</v>
      </c>
      <c r="B9" s="21">
        <f t="shared" si="0"/>
        <v>5.04</v>
      </c>
      <c r="C9" s="21">
        <f t="shared" si="1"/>
        <v>5.04</v>
      </c>
      <c r="D9" s="21">
        <f t="shared" si="2"/>
        <v>5</v>
      </c>
      <c r="E9" s="21">
        <f t="shared" si="3"/>
        <v>5</v>
      </c>
      <c r="F9" s="21">
        <f t="shared" si="4"/>
        <v>5</v>
      </c>
      <c r="G9" s="21">
        <f t="shared" si="5"/>
        <v>5</v>
      </c>
      <c r="H9" s="21">
        <f t="shared" si="6"/>
        <v>5</v>
      </c>
      <c r="I9" s="21">
        <f t="shared" si="7"/>
        <v>5</v>
      </c>
      <c r="J9" s="21">
        <f t="shared" si="8"/>
        <v>4.9000000000000004</v>
      </c>
      <c r="K9" s="21">
        <f t="shared" si="9"/>
        <v>4.9000000000000004</v>
      </c>
      <c r="L9" s="21">
        <f t="shared" si="10"/>
        <v>4.9000000000000004</v>
      </c>
      <c r="M9" s="21">
        <f t="shared" si="11"/>
        <v>4.9000000000000004</v>
      </c>
      <c r="N9" s="26">
        <v>0.4</v>
      </c>
      <c r="O9" s="25">
        <v>12.6</v>
      </c>
      <c r="P9" s="25">
        <v>12.6</v>
      </c>
      <c r="Q9" s="25">
        <v>12.5</v>
      </c>
      <c r="R9" s="25">
        <v>12.5</v>
      </c>
      <c r="S9" s="25">
        <v>12.5</v>
      </c>
      <c r="T9" s="25">
        <v>12.5</v>
      </c>
      <c r="U9" s="25">
        <v>12.5</v>
      </c>
      <c r="V9" s="25">
        <v>12.5</v>
      </c>
      <c r="W9" s="25">
        <v>12.25</v>
      </c>
      <c r="X9" s="25">
        <v>12.25</v>
      </c>
      <c r="Y9" s="25">
        <v>12.25</v>
      </c>
      <c r="Z9" s="25">
        <v>12.25</v>
      </c>
    </row>
    <row r="10" spans="1:26" ht="15.75" x14ac:dyDescent="0.3">
      <c r="A10" s="19" t="s">
        <v>127</v>
      </c>
      <c r="B10" s="21">
        <f t="shared" si="0"/>
        <v>3.05</v>
      </c>
      <c r="C10" s="21">
        <f t="shared" si="1"/>
        <v>3.05</v>
      </c>
      <c r="D10" s="21">
        <f t="shared" si="2"/>
        <v>3.05</v>
      </c>
      <c r="E10" s="21">
        <f t="shared" si="3"/>
        <v>3.05</v>
      </c>
      <c r="F10" s="21">
        <f t="shared" si="4"/>
        <v>3.05</v>
      </c>
      <c r="G10" s="21">
        <f t="shared" si="5"/>
        <v>3.05</v>
      </c>
      <c r="H10" s="21">
        <f t="shared" si="6"/>
        <v>3.05</v>
      </c>
      <c r="I10" s="21">
        <f t="shared" si="7"/>
        <v>3.05</v>
      </c>
      <c r="J10" s="21">
        <f t="shared" si="8"/>
        <v>3.05</v>
      </c>
      <c r="K10" s="21">
        <f t="shared" si="9"/>
        <v>3.05</v>
      </c>
      <c r="L10" s="21">
        <f t="shared" si="10"/>
        <v>3.05</v>
      </c>
      <c r="M10" s="21">
        <f t="shared" si="11"/>
        <v>3.05</v>
      </c>
      <c r="N10" s="26">
        <v>0.25</v>
      </c>
      <c r="O10" s="25">
        <v>12.2</v>
      </c>
      <c r="P10" s="25">
        <v>12.2</v>
      </c>
      <c r="Q10" s="25">
        <v>12.2</v>
      </c>
      <c r="R10" s="25">
        <v>12.2</v>
      </c>
      <c r="S10" s="25">
        <v>12.2</v>
      </c>
      <c r="T10" s="25">
        <v>12.2</v>
      </c>
      <c r="U10" s="25">
        <v>12.2</v>
      </c>
      <c r="V10" s="25">
        <v>12.2</v>
      </c>
      <c r="W10" s="25">
        <v>12.2</v>
      </c>
      <c r="X10" s="25">
        <v>12.2</v>
      </c>
      <c r="Y10" s="25">
        <v>12.2</v>
      </c>
      <c r="Z10" s="25">
        <v>12.2</v>
      </c>
    </row>
  </sheetData>
  <sheetProtection sheet="1" scenarios="1" formatCells="0" formatColumns="0" formatRows="0" autoFilter="0"/>
  <pageMargins left="0.7" right="0.7" top="0.75" bottom="0.75" header="0.3" footer="0.3"/>
  <customProperties>
    <customPr name="CellIDs" r:id="rId1"/>
    <customPr name="ConnName" r:id="rId2"/>
    <customPr name="ConnPOV" r:id="rId3"/>
    <customPr name="FormFolder" r:id="rId4"/>
    <customPr name="FormName" r:id="rId5"/>
    <customPr name="FormSize" r:id="rId6"/>
    <customPr name="HyperionPOVXML" r:id="rId7"/>
    <customPr name="HyperionXML" r:id="rId8"/>
    <customPr name="NameConnectionMap" r:id="rId9"/>
    <customPr name="POVPosition" r:id="rId10"/>
    <customPr name="SheetHasParityContent" r:id="rId11"/>
    <customPr name="SheetOptions" r:id="rId12"/>
    <customPr name="ShowPOV" r:id="rId1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"/>
  <sheetViews>
    <sheetView workbookViewId="0">
      <selection activeCell="O19" sqref="O19"/>
    </sheetView>
  </sheetViews>
  <sheetFormatPr defaultRowHeight="15" customHeight="1" x14ac:dyDescent="0.25"/>
  <cols>
    <col min="1" max="1" width="32.7109375" style="18" customWidth="1"/>
    <col min="2" max="3" width="5" style="18" customWidth="1"/>
    <col min="4" max="4" width="5.140625" style="18" customWidth="1"/>
    <col min="5" max="5" width="5" style="18" customWidth="1"/>
    <col min="6" max="6" width="5.42578125" style="18" customWidth="1"/>
    <col min="7" max="8" width="5" style="18" customWidth="1"/>
    <col min="9" max="9" width="5.28515625" style="18" customWidth="1"/>
    <col min="10" max="11" width="5" style="18" customWidth="1"/>
    <col min="12" max="12" width="5.28515625" style="18" customWidth="1"/>
    <col min="13" max="13" width="5" style="18" customWidth="1"/>
    <col min="14" max="16384" width="9.140625" style="18"/>
  </cols>
  <sheetData>
    <row r="1" spans="1:13" ht="15.75" x14ac:dyDescent="0.3">
      <c r="A1" s="20"/>
      <c r="B1" s="23" t="s">
        <v>119</v>
      </c>
      <c r="C1" s="23" t="s">
        <v>120</v>
      </c>
      <c r="D1" s="23" t="s">
        <v>1</v>
      </c>
      <c r="E1" s="23" t="s">
        <v>47</v>
      </c>
      <c r="F1" s="23" t="s">
        <v>52</v>
      </c>
      <c r="G1" s="23" t="s">
        <v>53</v>
      </c>
      <c r="H1" s="23" t="s">
        <v>44</v>
      </c>
      <c r="I1" s="23" t="s">
        <v>42</v>
      </c>
      <c r="J1" s="23" t="s">
        <v>43</v>
      </c>
      <c r="K1" s="23" t="s">
        <v>121</v>
      </c>
      <c r="L1" s="23" t="s">
        <v>122</v>
      </c>
      <c r="M1" s="23" t="s">
        <v>123</v>
      </c>
    </row>
    <row r="2" spans="1:13" ht="15.75" x14ac:dyDescent="0.3">
      <c r="A2" s="19" t="s">
        <v>128</v>
      </c>
      <c r="B2" s="27">
        <v>0.02</v>
      </c>
      <c r="C2" s="27">
        <v>0.02</v>
      </c>
      <c r="D2" s="27">
        <v>0.02</v>
      </c>
      <c r="E2" s="27">
        <v>0.02</v>
      </c>
      <c r="F2" s="27">
        <v>0.02</v>
      </c>
      <c r="G2" s="27">
        <v>0.02</v>
      </c>
      <c r="H2" s="27">
        <v>0.02</v>
      </c>
      <c r="I2" s="27">
        <v>0.02</v>
      </c>
      <c r="J2" s="27">
        <v>0.02</v>
      </c>
      <c r="K2" s="27">
        <v>0.02</v>
      </c>
      <c r="L2" s="27">
        <v>0.02</v>
      </c>
      <c r="M2" s="27">
        <v>0.02</v>
      </c>
    </row>
    <row r="3" spans="1:13" ht="15.75" x14ac:dyDescent="0.3">
      <c r="A3" s="19" t="s">
        <v>129</v>
      </c>
      <c r="B3" s="27" t="s">
        <v>124</v>
      </c>
      <c r="C3" s="27" t="s">
        <v>124</v>
      </c>
      <c r="D3" s="27" t="s">
        <v>124</v>
      </c>
      <c r="E3" s="27" t="s">
        <v>124</v>
      </c>
      <c r="F3" s="27" t="s">
        <v>124</v>
      </c>
      <c r="G3" s="27" t="s">
        <v>124</v>
      </c>
      <c r="H3" s="27" t="s">
        <v>124</v>
      </c>
      <c r="I3" s="27" t="s">
        <v>124</v>
      </c>
      <c r="J3" s="27" t="s">
        <v>124</v>
      </c>
      <c r="K3" s="27" t="s">
        <v>124</v>
      </c>
      <c r="L3" s="27" t="s">
        <v>124</v>
      </c>
      <c r="M3" s="27" t="s">
        <v>124</v>
      </c>
    </row>
    <row r="4" spans="1:13" ht="15.75" x14ac:dyDescent="0.3">
      <c r="A4" s="19" t="s">
        <v>130</v>
      </c>
      <c r="B4" s="27" t="s">
        <v>124</v>
      </c>
      <c r="C4" s="27" t="s">
        <v>124</v>
      </c>
      <c r="D4" s="27" t="s">
        <v>124</v>
      </c>
      <c r="E4" s="27" t="s">
        <v>124</v>
      </c>
      <c r="F4" s="27" t="s">
        <v>124</v>
      </c>
      <c r="G4" s="27" t="s">
        <v>124</v>
      </c>
      <c r="H4" s="27" t="s">
        <v>124</v>
      </c>
      <c r="I4" s="27" t="s">
        <v>124</v>
      </c>
      <c r="J4" s="27" t="s">
        <v>124</v>
      </c>
      <c r="K4" s="27" t="s">
        <v>124</v>
      </c>
      <c r="L4" s="27" t="s">
        <v>124</v>
      </c>
      <c r="M4" s="27" t="s">
        <v>124</v>
      </c>
    </row>
    <row r="5" spans="1:13" ht="15.75" x14ac:dyDescent="0.3">
      <c r="A5" s="19" t="s">
        <v>131</v>
      </c>
      <c r="B5" s="27">
        <v>0.01</v>
      </c>
      <c r="C5" s="27">
        <v>0.01</v>
      </c>
      <c r="D5" s="27">
        <v>0.01</v>
      </c>
      <c r="E5" s="27">
        <v>0.01</v>
      </c>
      <c r="F5" s="27">
        <v>0.01</v>
      </c>
      <c r="G5" s="27">
        <v>0.01</v>
      </c>
      <c r="H5" s="27">
        <v>0.01</v>
      </c>
      <c r="I5" s="27">
        <v>0.01</v>
      </c>
      <c r="J5" s="27">
        <v>0.01</v>
      </c>
      <c r="K5" s="27">
        <v>0.01</v>
      </c>
      <c r="L5" s="27">
        <v>0.01</v>
      </c>
      <c r="M5" s="27">
        <v>0.01</v>
      </c>
    </row>
    <row r="6" spans="1:13" ht="15.75" x14ac:dyDescent="0.3">
      <c r="A6" s="19" t="s">
        <v>132</v>
      </c>
      <c r="B6" s="27" t="s">
        <v>124</v>
      </c>
      <c r="C6" s="27" t="s">
        <v>124</v>
      </c>
      <c r="D6" s="27" t="s">
        <v>124</v>
      </c>
      <c r="E6" s="27" t="s">
        <v>124</v>
      </c>
      <c r="F6" s="27" t="s">
        <v>124</v>
      </c>
      <c r="G6" s="27" t="s">
        <v>124</v>
      </c>
      <c r="H6" s="27" t="s">
        <v>124</v>
      </c>
      <c r="I6" s="27" t="s">
        <v>124</v>
      </c>
      <c r="J6" s="27" t="s">
        <v>124</v>
      </c>
      <c r="K6" s="27" t="s">
        <v>124</v>
      </c>
      <c r="L6" s="27" t="s">
        <v>124</v>
      </c>
      <c r="M6" s="27" t="s">
        <v>124</v>
      </c>
    </row>
    <row r="7" spans="1:13" ht="15.75" x14ac:dyDescent="0.3">
      <c r="A7" s="19" t="s">
        <v>133</v>
      </c>
      <c r="B7" s="27" t="s">
        <v>124</v>
      </c>
      <c r="C7" s="27" t="s">
        <v>124</v>
      </c>
      <c r="D7" s="27" t="s">
        <v>124</v>
      </c>
      <c r="E7" s="27" t="s">
        <v>124</v>
      </c>
      <c r="F7" s="27" t="s">
        <v>124</v>
      </c>
      <c r="G7" s="27" t="s">
        <v>124</v>
      </c>
      <c r="H7" s="27" t="s">
        <v>124</v>
      </c>
      <c r="I7" s="27" t="s">
        <v>124</v>
      </c>
      <c r="J7" s="27" t="s">
        <v>124</v>
      </c>
      <c r="K7" s="27" t="s">
        <v>124</v>
      </c>
      <c r="L7" s="27" t="s">
        <v>124</v>
      </c>
      <c r="M7" s="27" t="s">
        <v>124</v>
      </c>
    </row>
    <row r="8" spans="1:13" ht="15.75" x14ac:dyDescent="0.3">
      <c r="A8" s="19" t="s">
        <v>134</v>
      </c>
      <c r="B8" s="27" t="s">
        <v>124</v>
      </c>
      <c r="C8" s="27" t="s">
        <v>124</v>
      </c>
      <c r="D8" s="27" t="s">
        <v>124</v>
      </c>
      <c r="E8" s="27" t="s">
        <v>124</v>
      </c>
      <c r="F8" s="27" t="s">
        <v>124</v>
      </c>
      <c r="G8" s="27" t="s">
        <v>124</v>
      </c>
      <c r="H8" s="27" t="s">
        <v>124</v>
      </c>
      <c r="I8" s="27" t="s">
        <v>124</v>
      </c>
      <c r="J8" s="27" t="s">
        <v>124</v>
      </c>
      <c r="K8" s="27" t="s">
        <v>124</v>
      </c>
      <c r="L8" s="27" t="s">
        <v>124</v>
      </c>
      <c r="M8" s="27" t="s">
        <v>124</v>
      </c>
    </row>
    <row r="9" spans="1:13" ht="15.75" x14ac:dyDescent="0.3">
      <c r="A9" s="19" t="s">
        <v>135</v>
      </c>
      <c r="B9" s="27">
        <v>0.03</v>
      </c>
      <c r="C9" s="27">
        <v>0.03</v>
      </c>
      <c r="D9" s="27">
        <v>0.03</v>
      </c>
      <c r="E9" s="27">
        <v>0.03</v>
      </c>
      <c r="F9" s="27">
        <v>0.03</v>
      </c>
      <c r="G9" s="27">
        <v>0.03</v>
      </c>
      <c r="H9" s="27">
        <v>0.03</v>
      </c>
      <c r="I9" s="27">
        <v>0.03</v>
      </c>
      <c r="J9" s="27">
        <v>0.03</v>
      </c>
      <c r="K9" s="27">
        <v>0.03</v>
      </c>
      <c r="L9" s="27">
        <v>0.03</v>
      </c>
      <c r="M9" s="27">
        <v>0.03</v>
      </c>
    </row>
    <row r="10" spans="1:13" ht="15.75" x14ac:dyDescent="0.3">
      <c r="A10" s="19" t="s">
        <v>136</v>
      </c>
      <c r="B10" s="27" t="s">
        <v>124</v>
      </c>
      <c r="C10" s="27" t="s">
        <v>124</v>
      </c>
      <c r="D10" s="27" t="s">
        <v>124</v>
      </c>
      <c r="E10" s="27" t="s">
        <v>124</v>
      </c>
      <c r="F10" s="27" t="s">
        <v>124</v>
      </c>
      <c r="G10" s="27" t="s">
        <v>124</v>
      </c>
      <c r="H10" s="27" t="s">
        <v>124</v>
      </c>
      <c r="I10" s="27" t="s">
        <v>124</v>
      </c>
      <c r="J10" s="27" t="s">
        <v>124</v>
      </c>
      <c r="K10" s="27" t="s">
        <v>124</v>
      </c>
      <c r="L10" s="27" t="s">
        <v>124</v>
      </c>
      <c r="M10" s="27" t="s">
        <v>124</v>
      </c>
    </row>
    <row r="11" spans="1:13" ht="15.75" x14ac:dyDescent="0.3">
      <c r="A11" s="19" t="s">
        <v>137</v>
      </c>
      <c r="B11" s="27" t="s">
        <v>124</v>
      </c>
      <c r="C11" s="27" t="s">
        <v>124</v>
      </c>
      <c r="D11" s="27" t="s">
        <v>124</v>
      </c>
      <c r="E11" s="27" t="s">
        <v>124</v>
      </c>
      <c r="F11" s="27" t="s">
        <v>124</v>
      </c>
      <c r="G11" s="27" t="s">
        <v>124</v>
      </c>
      <c r="H11" s="27" t="s">
        <v>124</v>
      </c>
      <c r="I11" s="27" t="s">
        <v>124</v>
      </c>
      <c r="J11" s="27" t="s">
        <v>124</v>
      </c>
      <c r="K11" s="27" t="s">
        <v>124</v>
      </c>
      <c r="L11" s="27" t="s">
        <v>124</v>
      </c>
      <c r="M11" s="27" t="s">
        <v>124</v>
      </c>
    </row>
    <row r="12" spans="1:13" ht="15.75" x14ac:dyDescent="0.3">
      <c r="A12" s="19" t="s">
        <v>138</v>
      </c>
      <c r="B12" s="21">
        <v>0.5</v>
      </c>
      <c r="C12" s="21">
        <v>0.5</v>
      </c>
      <c r="D12" s="21">
        <v>0.5</v>
      </c>
      <c r="E12" s="21">
        <v>0.5</v>
      </c>
      <c r="F12" s="21">
        <v>0.5</v>
      </c>
      <c r="G12" s="21">
        <v>0.5</v>
      </c>
      <c r="H12" s="21">
        <v>0.5</v>
      </c>
      <c r="I12" s="21">
        <v>0.5</v>
      </c>
      <c r="J12" s="21">
        <v>0.5</v>
      </c>
      <c r="K12" s="21">
        <v>0.5</v>
      </c>
      <c r="L12" s="21">
        <v>0.5</v>
      </c>
      <c r="M12" s="21">
        <v>0.5</v>
      </c>
    </row>
    <row r="13" spans="1:13" ht="15.75" x14ac:dyDescent="0.3">
      <c r="A13" s="19" t="s">
        <v>139</v>
      </c>
      <c r="B13" s="21">
        <v>500</v>
      </c>
      <c r="C13" s="21">
        <v>500</v>
      </c>
      <c r="D13" s="21">
        <v>500</v>
      </c>
      <c r="E13" s="21">
        <v>500</v>
      </c>
      <c r="F13" s="21">
        <v>500</v>
      </c>
      <c r="G13" s="21">
        <v>500</v>
      </c>
      <c r="H13" s="21">
        <v>500</v>
      </c>
      <c r="I13" s="21">
        <v>500</v>
      </c>
      <c r="J13" s="21">
        <v>500</v>
      </c>
      <c r="K13" s="21">
        <v>500</v>
      </c>
      <c r="L13" s="21">
        <v>500</v>
      </c>
      <c r="M13" s="21">
        <v>500</v>
      </c>
    </row>
  </sheetData>
  <sheetProtection sheet="1" scenarios="1" formatCells="0" formatColumns="0" formatRows="0" autoFilter="0"/>
  <pageMargins left="0.7" right="0.7" top="0.75" bottom="0.75" header="0.3" footer="0.3"/>
  <pageSetup paperSize="9" orientation="portrait" r:id="rId1"/>
  <customProperties>
    <customPr name="CellIDs" r:id="rId2"/>
    <customPr name="ConnName" r:id="rId3"/>
    <customPr name="ConnPOV" r:id="rId4"/>
    <customPr name="FormFolder" r:id="rId5"/>
    <customPr name="FormName" r:id="rId6"/>
    <customPr name="FormSize" r:id="rId7"/>
    <customPr name="HyperionPOVXML" r:id="rId8"/>
    <customPr name="HyperionXML" r:id="rId9"/>
    <customPr name="NameConnectionMap" r:id="rId10"/>
    <customPr name="POVPosition" r:id="rId11"/>
    <customPr name="SheetHasParityContent" r:id="rId12"/>
    <customPr name="SheetOptions" r:id="rId13"/>
    <customPr name="ShowPOV" r:id="rId14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Loaded Data</vt:lpstr>
      <vt:lpstr>1st use case data flow</vt:lpstr>
      <vt:lpstr>4 Grape Multiple Promo</vt:lpstr>
      <vt:lpstr>4th use case Just Promo 4</vt:lpstr>
      <vt:lpstr>OKA_Avg Selling Price</vt:lpstr>
      <vt:lpstr>OKA_Enter Cost of Sales</vt:lpstr>
      <vt:lpstr>OKA_Enter Contract Rates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Muthu Ranganathan</dc:creator>
  <cp:lastModifiedBy>Maria Theresa Paco Songco</cp:lastModifiedBy>
  <dcterms:created xsi:type="dcterms:W3CDTF">2020-06-23T12:09:01Z</dcterms:created>
  <dcterms:modified xsi:type="dcterms:W3CDTF">2022-10-31T17:52:27Z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